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2120" windowHeight="8880" activeTab="0"/>
  </bookViews>
  <sheets>
    <sheet name="Disclaimer" sheetId="1" r:id="rId1"/>
    <sheet name="Cortec" sheetId="2" r:id="rId2"/>
    <sheet name="Configurator" sheetId="3" r:id="rId3"/>
    <sheet name="Documents" sheetId="4" state="hidden" r:id="rId4"/>
    <sheet name="Master Text" sheetId="5" r:id="rId5"/>
    <sheet name="Database" sheetId="6" state="hidden" r:id="rId6"/>
    <sheet name="Date Drivers" sheetId="7" state="hidden" r:id="rId7"/>
  </sheets>
  <definedNames/>
  <calcPr fullCalcOnLoad="1"/>
</workbook>
</file>

<file path=xl/sharedStrings.xml><?xml version="1.0" encoding="utf-8"?>
<sst xmlns="http://schemas.openxmlformats.org/spreadsheetml/2006/main" count="440" uniqueCount="120">
  <si>
    <t>Order Number</t>
  </si>
  <si>
    <t>A</t>
  </si>
  <si>
    <t>Hardware Options</t>
  </si>
  <si>
    <t>Language</t>
  </si>
  <si>
    <t>Design Suffix</t>
  </si>
  <si>
    <t>1-4</t>
  </si>
  <si>
    <t>Format = dd/mm/yy (where d=day, m=month, y=year)</t>
  </si>
  <si>
    <t>Key Date</t>
  </si>
  <si>
    <t xml:space="preserve"> </t>
  </si>
  <si>
    <t>Software Version</t>
  </si>
  <si>
    <t>:</t>
  </si>
  <si>
    <t>Issue :</t>
  </si>
  <si>
    <t>Version :</t>
  </si>
  <si>
    <t>Default</t>
  </si>
  <si>
    <t>1</t>
  </si>
  <si>
    <t>MASTER</t>
  </si>
  <si>
    <t>External Connection Diagram</t>
  </si>
  <si>
    <t>Outline Diagram</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</si>
  <si>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</si>
  <si>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</si>
  <si>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</si>
  <si>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Variants</t>
  </si>
  <si>
    <t>**</t>
  </si>
  <si>
    <r>
      <t xml:space="preserve">To enable only current variants to be offered, please specify </t>
    </r>
    <r>
      <rPr>
        <b/>
        <sz val="11"/>
        <color indexed="10"/>
        <rFont val="Arial"/>
        <family val="2"/>
      </rPr>
      <t>ACTUAL</t>
    </r>
    <r>
      <rPr>
        <b/>
        <sz val="11"/>
        <rFont val="Arial"/>
        <family val="2"/>
      </rPr>
      <t xml:space="preserve"> or </t>
    </r>
    <r>
      <rPr>
        <b/>
        <sz val="11"/>
        <color indexed="10"/>
        <rFont val="Arial"/>
        <family val="2"/>
      </rPr>
      <t>REQUIRED</t>
    </r>
    <r>
      <rPr>
        <b/>
        <sz val="11"/>
        <rFont val="Arial"/>
        <family val="2"/>
      </rPr>
      <t xml:space="preserve"> delivery date here</t>
    </r>
  </si>
  <si>
    <t>Customer specific</t>
  </si>
  <si>
    <t>12-13</t>
  </si>
  <si>
    <t>KEY DATE</t>
  </si>
  <si>
    <t>Languages :</t>
  </si>
  <si>
    <t>Software Version :</t>
  </si>
  <si>
    <t>Setting Files :</t>
  </si>
  <si>
    <t>5</t>
  </si>
  <si>
    <t/>
  </si>
  <si>
    <t>Model</t>
  </si>
  <si>
    <t>Current Transformer</t>
  </si>
  <si>
    <t>1 - 4</t>
  </si>
  <si>
    <t>Software Reference</t>
  </si>
  <si>
    <t>Initial release</t>
  </si>
  <si>
    <t>Hardware design suffix</t>
  </si>
  <si>
    <t>Significator</t>
  </si>
  <si>
    <t>I/O Options</t>
  </si>
  <si>
    <t>Protocol</t>
  </si>
  <si>
    <t>Case</t>
  </si>
  <si>
    <t xml:space="preserve">Case </t>
  </si>
  <si>
    <t>0</t>
  </si>
  <si>
    <t>Software</t>
  </si>
  <si>
    <t>a</t>
  </si>
  <si>
    <t>Customisation / Regionalisation</t>
  </si>
  <si>
    <t>Model Type</t>
  </si>
  <si>
    <t>?</t>
  </si>
  <si>
    <t>Hardware Options :</t>
  </si>
  <si>
    <t>Communication protocol :</t>
  </si>
  <si>
    <t>Case :</t>
  </si>
  <si>
    <t>1A3</t>
  </si>
  <si>
    <t>8I/P &amp; 8O/P Std EF</t>
  </si>
  <si>
    <t xml:space="preserve">8I/P &amp; 8O/P SEF </t>
  </si>
  <si>
    <t>8I/P &amp; 8O/P Std EF W/Ethernet</t>
  </si>
  <si>
    <t>8I/P &amp; 8O/P SEF W/Ethernet</t>
  </si>
  <si>
    <t>1BC</t>
  </si>
  <si>
    <t>11I/P &amp; 12O/P Std EF &amp; 2xRS485</t>
  </si>
  <si>
    <t>2BC</t>
  </si>
  <si>
    <t>11I/P &amp; 12O/P SEF &amp; 2xRS485</t>
  </si>
  <si>
    <t>1CC</t>
  </si>
  <si>
    <t>11I/P &amp; 12O/P Std EF &amp; TCS</t>
  </si>
  <si>
    <t>2CC</t>
  </si>
  <si>
    <t>11I/P &amp; 12O/P SEF &amp; TCS</t>
  </si>
  <si>
    <t>1DC</t>
  </si>
  <si>
    <t>13I/P &amp; 12O/P Std EF</t>
  </si>
  <si>
    <t>2DC</t>
  </si>
  <si>
    <t xml:space="preserve">13I/P &amp; 12O/P SEF </t>
  </si>
  <si>
    <t>8I/P &amp; 8O/P Std EF for KCGG140/142 Retrofit</t>
  </si>
  <si>
    <t>2AC1</t>
  </si>
  <si>
    <t>1AC6</t>
  </si>
  <si>
    <t>2AC6</t>
  </si>
  <si>
    <t>1A0</t>
  </si>
  <si>
    <t>1B0</t>
  </si>
  <si>
    <t>1C0</t>
  </si>
  <si>
    <t>1D0</t>
  </si>
  <si>
    <t>1AC11</t>
  </si>
  <si>
    <t>1AC12</t>
  </si>
  <si>
    <t>app</t>
  </si>
  <si>
    <t>ct</t>
  </si>
  <si>
    <t>io</t>
  </si>
  <si>
    <t>case</t>
  </si>
  <si>
    <t>hw</t>
  </si>
  <si>
    <t>2AB1</t>
  </si>
  <si>
    <t>1CC1</t>
  </si>
  <si>
    <t>2CC1</t>
  </si>
  <si>
    <t>1BC8</t>
  </si>
  <si>
    <t>2BC8</t>
  </si>
  <si>
    <t>1DC1</t>
  </si>
  <si>
    <t>2DC1</t>
  </si>
  <si>
    <t>1A21</t>
  </si>
  <si>
    <t>1A512</t>
  </si>
  <si>
    <t>Auxilliary Voltage</t>
  </si>
  <si>
    <t>Modbus / IEC 60870-5-103</t>
  </si>
  <si>
    <t>Non drawout</t>
  </si>
  <si>
    <t>English</t>
  </si>
  <si>
    <t>Initial release (v1.xx)</t>
  </si>
  <si>
    <t>01</t>
  </si>
  <si>
    <t xml:space="preserve">I/O Options </t>
  </si>
  <si>
    <t>3</t>
  </si>
  <si>
    <t>Non Dir. O/C + E/F  (4 Element)</t>
  </si>
  <si>
    <t>Auxiliary Voltage</t>
  </si>
  <si>
    <t>Binary Input Threshold Voltage</t>
  </si>
  <si>
    <t>Communication Protocol</t>
  </si>
  <si>
    <t>77V DC / 75V AC</t>
  </si>
  <si>
    <t>Current  Transformer</t>
  </si>
  <si>
    <t>Standard front panel with English labelling</t>
  </si>
  <si>
    <t>P153</t>
  </si>
  <si>
    <t>24 – 50 V DC</t>
  </si>
  <si>
    <t xml:space="preserve">18V DC </t>
  </si>
  <si>
    <t>110 – 230 V DC/AC</t>
  </si>
  <si>
    <t>Phase / Neutral CT (1A / 5A)</t>
  </si>
  <si>
    <t xml:space="preserve">USB front port and RS485 rear port </t>
  </si>
  <si>
    <t>Standard ( 4 logic inputs + 4 relay outputs )</t>
  </si>
  <si>
    <t>18V DC</t>
  </si>
  <si>
    <t>Binary input</t>
  </si>
  <si>
    <t>i/o</t>
  </si>
  <si>
    <t>HW</t>
  </si>
  <si>
    <t>24 – 50 VDC</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</si>
</sst>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0000"/>
    <numFmt numFmtId="189" formatCode="#0,000"/>
    <numFmt numFmtId="190" formatCode="0.000"/>
    <numFmt numFmtId="191" formatCode=";;;"/>
    <numFmt numFmtId="192" formatCode="00"/>
    <numFmt numFmtId="193" formatCode="000"/>
    <numFmt numFmtId="194" formatCode="[$-809]dd\ mmmm\ yyyy"/>
    <numFmt numFmtId="195" formatCode="dd/mm/yy;@"/>
  </numFmts>
  <fonts count="60">
    <font>
      <sz val="8"/>
      <name val="FuturaA Bk BT"/>
      <family val="0"/>
    </font>
    <font>
      <sz val="10"/>
      <name val="Arial"/>
      <family val="2"/>
    </font>
    <font>
      <sz val="11"/>
      <name val="Arial"/>
      <family val="2"/>
    </font>
    <font>
      <sz val="10"/>
      <color indexed="9"/>
      <name val="Arial"/>
      <family val="2"/>
    </font>
    <font>
      <b/>
      <sz val="10"/>
      <name val="Arial"/>
      <family val="2"/>
    </font>
    <font>
      <b/>
      <sz val="14"/>
      <name val="Arial"/>
      <family val="2"/>
    </font>
    <font>
      <b/>
      <sz val="11"/>
      <name val="Arial"/>
      <family val="2"/>
    </font>
    <font>
      <b/>
      <sz val="11"/>
      <color indexed="10"/>
      <name val="Arial"/>
      <family val="2"/>
    </font>
    <font>
      <b/>
      <sz val="12"/>
      <color indexed="10"/>
      <name val="Arial"/>
      <family val="2"/>
    </font>
    <font>
      <b/>
      <sz val="14"/>
      <color indexed="10"/>
      <name val="Arial"/>
      <family val="2"/>
    </font>
    <font>
      <b/>
      <sz val="12"/>
      <color indexed="17"/>
      <name val="Arial"/>
      <family val="2"/>
    </font>
    <font>
      <b/>
      <sz val="12"/>
      <name val="Arial"/>
      <family val="2"/>
    </font>
    <font>
      <sz val="10"/>
      <color indexed="10"/>
      <name val="Arial"/>
      <family val="2"/>
    </font>
    <font>
      <b/>
      <sz val="8"/>
      <color indexed="10"/>
      <name val="FuturaA Bk BT"/>
      <family val="2"/>
    </font>
    <font>
      <sz val="8"/>
      <color indexed="10"/>
      <name val="FuturaA Bk BT"/>
      <family val="2"/>
    </font>
    <font>
      <b/>
      <sz val="10"/>
      <color indexed="8"/>
      <name val="Arial"/>
      <family val="2"/>
    </font>
    <font>
      <b/>
      <sz val="12"/>
      <color indexed="12"/>
      <name val="Arial"/>
      <family val="2"/>
    </font>
    <font>
      <u val="single"/>
      <sz val="6.8"/>
      <color indexed="12"/>
      <name val="FuturaA Bk BT"/>
      <family val="2"/>
    </font>
    <font>
      <u val="single"/>
      <sz val="6.8"/>
      <color indexed="36"/>
      <name val="FuturaA Bk BT"/>
      <family val="2"/>
    </font>
    <font>
      <sz val="10"/>
      <color indexed="8"/>
      <name val="Arial"/>
      <family val="2"/>
    </font>
    <font>
      <sz val="9"/>
      <color indexed="8"/>
      <name val="Arial"/>
      <family val="2"/>
    </font>
    <font>
      <sz val="9"/>
      <name val="Arial"/>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rgb="FFFF0000"/>
      <name val="FuturaA Bk BT"/>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23"/>
        <bgColor indexed="64"/>
      </patternFill>
    </fill>
    <fill>
      <patternFill patternType="solid">
        <fgColor theme="0"/>
        <bgColor indexed="64"/>
      </patternFill>
    </fill>
    <fill>
      <patternFill patternType="solid">
        <fgColor indexed="8"/>
        <bgColor indexed="64"/>
      </patternFill>
    </fill>
    <fill>
      <patternFill patternType="solid">
        <fgColor indexe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color indexed="63"/>
      </right>
      <top>
        <color indexed="63"/>
      </top>
      <bottom>
        <color indexed="63"/>
      </bottom>
    </border>
    <border>
      <left>
        <color indexed="63"/>
      </left>
      <right>
        <color indexed="63"/>
      </right>
      <top style="thick"/>
      <bottom style="thin"/>
    </border>
    <border>
      <left>
        <color indexed="63"/>
      </left>
      <right style="thin"/>
      <top style="thin"/>
      <bottom style="medium"/>
    </border>
    <border>
      <left style="thick"/>
      <right>
        <color indexed="63"/>
      </right>
      <top style="thick"/>
      <bottom style="thin"/>
    </border>
    <border>
      <left style="thin"/>
      <right>
        <color indexed="63"/>
      </right>
      <top style="medium"/>
      <bottom>
        <color indexed="63"/>
      </bottom>
    </border>
    <border>
      <left style="thin"/>
      <right>
        <color indexed="63"/>
      </right>
      <top style="thin"/>
      <bottom style="thin"/>
    </border>
    <border>
      <left style="thin"/>
      <right style="thin"/>
      <top style="medium"/>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style="thick"/>
      <right>
        <color indexed="63"/>
      </right>
      <top style="thin"/>
      <bottom>
        <color indexed="63"/>
      </bottom>
    </border>
    <border>
      <left style="thin"/>
      <right style="thin"/>
      <top style="medium"/>
      <bottom style="thin"/>
    </border>
    <border>
      <left style="thick"/>
      <right>
        <color indexed="63"/>
      </right>
      <top style="thin"/>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right>
        <color indexed="63"/>
      </right>
      <top style="medium"/>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0" borderId="0">
      <alignment/>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71">
    <xf numFmtId="0" fontId="0" fillId="0" borderId="0" xfId="0" applyAlignment="1">
      <alignment/>
    </xf>
    <xf numFmtId="0" fontId="1" fillId="0" borderId="0" xfId="57">
      <alignment/>
      <protection/>
    </xf>
    <xf numFmtId="0" fontId="1" fillId="0" borderId="0" xfId="57" applyBorder="1">
      <alignment/>
      <protection/>
    </xf>
    <xf numFmtId="0" fontId="1" fillId="0" borderId="10" xfId="57" applyBorder="1">
      <alignment/>
      <protection/>
    </xf>
    <xf numFmtId="0" fontId="4" fillId="0" borderId="10" xfId="57" applyFont="1" applyBorder="1">
      <alignment/>
      <protection/>
    </xf>
    <xf numFmtId="0" fontId="1" fillId="33" borderId="0" xfId="57" applyFill="1" applyBorder="1" applyAlignment="1">
      <alignment horizontal="center"/>
      <protection/>
    </xf>
    <xf numFmtId="0" fontId="1" fillId="34" borderId="0" xfId="57" applyFill="1" applyBorder="1" applyAlignment="1">
      <alignment horizontal="center"/>
      <protection/>
    </xf>
    <xf numFmtId="0" fontId="1" fillId="0" borderId="11" xfId="57" applyBorder="1">
      <alignment/>
      <protection/>
    </xf>
    <xf numFmtId="0" fontId="0" fillId="0" borderId="12" xfId="0" applyBorder="1" applyAlignment="1">
      <alignment/>
    </xf>
    <xf numFmtId="0" fontId="6" fillId="0" borderId="13" xfId="0" applyFont="1" applyBorder="1" applyAlignment="1">
      <alignment/>
    </xf>
    <xf numFmtId="0" fontId="0" fillId="0" borderId="0" xfId="0" applyBorder="1" applyAlignment="1">
      <alignment/>
    </xf>
    <xf numFmtId="0" fontId="0" fillId="0" borderId="14" xfId="0" applyBorder="1" applyAlignment="1">
      <alignment/>
    </xf>
    <xf numFmtId="0" fontId="6" fillId="0" borderId="15" xfId="0" applyFont="1" applyBorder="1" applyAlignment="1">
      <alignment vertical="center"/>
    </xf>
    <xf numFmtId="0" fontId="0" fillId="0" borderId="16" xfId="0" applyBorder="1" applyAlignment="1">
      <alignment/>
    </xf>
    <xf numFmtId="0" fontId="0" fillId="0" borderId="17" xfId="0" applyBorder="1" applyAlignment="1">
      <alignment/>
    </xf>
    <xf numFmtId="0" fontId="0" fillId="0" borderId="13" xfId="0" applyBorder="1" applyAlignment="1">
      <alignment/>
    </xf>
    <xf numFmtId="16" fontId="0" fillId="0" borderId="0" xfId="0" applyNumberFormat="1" applyBorder="1" applyAlignment="1" quotePrefix="1">
      <alignment horizontal="center"/>
    </xf>
    <xf numFmtId="0" fontId="0" fillId="0" borderId="0" xfId="0" applyBorder="1" applyAlignment="1" quotePrefix="1">
      <alignment horizontal="center"/>
    </xf>
    <xf numFmtId="0" fontId="0" fillId="0" borderId="0" xfId="0" applyBorder="1" applyAlignment="1">
      <alignment horizontal="center"/>
    </xf>
    <xf numFmtId="0" fontId="0" fillId="0" borderId="14" xfId="0" applyBorder="1" applyAlignment="1" quotePrefix="1">
      <alignment horizontal="center"/>
    </xf>
    <xf numFmtId="0" fontId="9" fillId="0" borderId="18" xfId="0" applyFont="1" applyBorder="1" applyAlignment="1">
      <alignment horizontal="center"/>
    </xf>
    <xf numFmtId="0" fontId="9" fillId="0" borderId="18" xfId="0" applyFont="1" applyBorder="1" applyAlignment="1" quotePrefix="1">
      <alignment horizontal="center"/>
    </xf>
    <xf numFmtId="0" fontId="0" fillId="0" borderId="14" xfId="0" applyBorder="1" applyAlignment="1">
      <alignment horizontal="center"/>
    </xf>
    <xf numFmtId="0" fontId="10" fillId="0" borderId="13" xfId="0" applyFont="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21" xfId="0" applyFill="1" applyBorder="1" applyAlignment="1">
      <alignment/>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10" fillId="0" borderId="24" xfId="0" applyFont="1" applyBorder="1" applyAlignment="1">
      <alignment/>
    </xf>
    <xf numFmtId="0" fontId="0" fillId="0" borderId="25" xfId="0" applyBorder="1" applyAlignment="1">
      <alignment/>
    </xf>
    <xf numFmtId="0" fontId="0" fillId="0" borderId="25" xfId="0" applyFill="1" applyBorder="1" applyAlignment="1">
      <alignment/>
    </xf>
    <xf numFmtId="0" fontId="0" fillId="0" borderId="26" xfId="0" applyBorder="1" applyAlignment="1">
      <alignment/>
    </xf>
    <xf numFmtId="0" fontId="0" fillId="0" borderId="0" xfId="0" applyFill="1" applyBorder="1" applyAlignment="1">
      <alignment/>
    </xf>
    <xf numFmtId="0" fontId="0" fillId="0" borderId="0" xfId="0" applyFill="1" applyAlignment="1">
      <alignment/>
    </xf>
    <xf numFmtId="0" fontId="10" fillId="0" borderId="0" xfId="0" applyFont="1" applyBorder="1" applyAlignment="1">
      <alignment/>
    </xf>
    <xf numFmtId="0" fontId="0" fillId="0" borderId="0" xfId="0" applyAlignment="1">
      <alignment horizontal="center"/>
    </xf>
    <xf numFmtId="0" fontId="0" fillId="0" borderId="0" xfId="0" applyFont="1" applyAlignment="1">
      <alignment/>
    </xf>
    <xf numFmtId="0" fontId="13" fillId="0" borderId="0" xfId="0" applyFont="1" applyAlignment="1">
      <alignment horizontal="right"/>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14" fontId="0" fillId="0" borderId="23" xfId="0" applyNumberFormat="1" applyFont="1"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4" fillId="0" borderId="27" xfId="0" applyFont="1" applyBorder="1" applyAlignment="1">
      <alignment/>
    </xf>
    <xf numFmtId="0" fontId="14" fillId="0" borderId="28" xfId="0" applyFont="1" applyBorder="1" applyAlignment="1">
      <alignment/>
    </xf>
    <xf numFmtId="0" fontId="14" fillId="0" borderId="29" xfId="0" applyFont="1" applyBorder="1" applyAlignment="1">
      <alignment/>
    </xf>
    <xf numFmtId="0" fontId="0" fillId="0" borderId="28" xfId="0" applyFont="1" applyBorder="1" applyAlignment="1" quotePrefix="1">
      <alignment horizontal="center"/>
    </xf>
    <xf numFmtId="0" fontId="0" fillId="0" borderId="29" xfId="0" applyFont="1" applyBorder="1" applyAlignment="1" quotePrefix="1">
      <alignment horizontal="center"/>
    </xf>
    <xf numFmtId="0" fontId="9" fillId="0" borderId="18" xfId="0" applyFont="1" applyFill="1" applyBorder="1" applyAlignment="1" quotePrefix="1">
      <alignment horizontal="center" vertical="center"/>
    </xf>
    <xf numFmtId="0" fontId="8" fillId="0" borderId="30" xfId="57" applyFont="1" applyBorder="1">
      <alignment/>
      <protection/>
    </xf>
    <xf numFmtId="0" fontId="1" fillId="0" borderId="31" xfId="57" applyBorder="1">
      <alignment/>
      <protection/>
    </xf>
    <xf numFmtId="0" fontId="1" fillId="0" borderId="32" xfId="57" applyBorder="1">
      <alignment/>
      <protection/>
    </xf>
    <xf numFmtId="0" fontId="1" fillId="0" borderId="33" xfId="57" applyBorder="1">
      <alignment/>
      <protection/>
    </xf>
    <xf numFmtId="0" fontId="1" fillId="0" borderId="34" xfId="57" applyBorder="1">
      <alignment/>
      <protection/>
    </xf>
    <xf numFmtId="0" fontId="1" fillId="0" borderId="35" xfId="57" applyBorder="1">
      <alignment/>
      <protection/>
    </xf>
    <xf numFmtId="0" fontId="4" fillId="0" borderId="0" xfId="57" applyFont="1" applyBorder="1" applyAlignment="1">
      <alignment horizontal="center"/>
      <protection/>
    </xf>
    <xf numFmtId="0" fontId="4" fillId="0" borderId="10" xfId="57" applyFont="1" applyBorder="1" applyAlignment="1">
      <alignment vertical="center"/>
      <protection/>
    </xf>
    <xf numFmtId="0" fontId="4" fillId="0" borderId="36" xfId="57" applyFont="1" applyBorder="1" applyAlignment="1">
      <alignment vertical="center"/>
      <protection/>
    </xf>
    <xf numFmtId="0" fontId="4" fillId="0" borderId="20" xfId="57" applyFont="1" applyBorder="1" applyAlignment="1">
      <alignment horizontal="center" vertical="center"/>
      <protection/>
    </xf>
    <xf numFmtId="0" fontId="12" fillId="0" borderId="37" xfId="57" applyFont="1" applyBorder="1" applyAlignment="1">
      <alignment vertical="center" wrapText="1"/>
      <protection/>
    </xf>
    <xf numFmtId="0" fontId="1" fillId="0" borderId="38" xfId="57" applyBorder="1">
      <alignment/>
      <protection/>
    </xf>
    <xf numFmtId="0" fontId="1" fillId="0" borderId="10" xfId="57" applyBorder="1" applyAlignment="1">
      <alignment horizontal="center"/>
      <protection/>
    </xf>
    <xf numFmtId="0" fontId="4" fillId="0" borderId="23" xfId="57" applyFont="1" applyBorder="1" applyAlignment="1">
      <alignment horizontal="center"/>
      <protection/>
    </xf>
    <xf numFmtId="0" fontId="1" fillId="0" borderId="39" xfId="57" applyBorder="1">
      <alignment/>
      <protection/>
    </xf>
    <xf numFmtId="0" fontId="4" fillId="0" borderId="11" xfId="57" applyFont="1" applyBorder="1" applyAlignment="1">
      <alignment horizontal="center"/>
      <protection/>
    </xf>
    <xf numFmtId="0" fontId="1" fillId="0" borderId="40" xfId="57" applyBorder="1">
      <alignment/>
      <protection/>
    </xf>
    <xf numFmtId="0" fontId="8" fillId="0" borderId="41" xfId="57" applyFont="1" applyBorder="1">
      <alignment/>
      <protection/>
    </xf>
    <xf numFmtId="0" fontId="1" fillId="0" borderId="42" xfId="57" applyBorder="1">
      <alignment/>
      <protection/>
    </xf>
    <xf numFmtId="0" fontId="6" fillId="0" borderId="42" xfId="57" applyFont="1" applyBorder="1" applyAlignment="1">
      <alignment horizontal="center"/>
      <protection/>
    </xf>
    <xf numFmtId="0" fontId="1" fillId="0" borderId="43" xfId="57" applyBorder="1">
      <alignment/>
      <protection/>
    </xf>
    <xf numFmtId="0" fontId="6" fillId="0" borderId="10" xfId="57" applyFont="1" applyBorder="1">
      <alignment/>
      <protection/>
    </xf>
    <xf numFmtId="0" fontId="6" fillId="0" borderId="0" xfId="57" applyFont="1" applyBorder="1" applyAlignment="1">
      <alignment horizontal="center"/>
      <protection/>
    </xf>
    <xf numFmtId="0" fontId="1" fillId="0" borderId="44" xfId="57" applyFont="1" applyBorder="1">
      <alignment/>
      <protection/>
    </xf>
    <xf numFmtId="0" fontId="2" fillId="0" borderId="0" xfId="58">
      <alignment/>
      <protection/>
    </xf>
    <xf numFmtId="0" fontId="14" fillId="36" borderId="23" xfId="0" applyFont="1" applyFill="1" applyBorder="1" applyAlignment="1" applyProtection="1">
      <alignment horizontal="center"/>
      <protection locked="0"/>
    </xf>
    <xf numFmtId="0" fontId="0" fillId="0" borderId="27" xfId="0" applyFont="1" applyBorder="1" applyAlignment="1" quotePrefix="1">
      <alignment horizontal="center"/>
    </xf>
    <xf numFmtId="14" fontId="0" fillId="0" borderId="0" xfId="0" applyNumberFormat="1" applyFont="1" applyAlignment="1">
      <alignment/>
    </xf>
    <xf numFmtId="0" fontId="0" fillId="0" borderId="0" xfId="0" applyFont="1" applyBorder="1" applyAlignment="1">
      <alignment/>
    </xf>
    <xf numFmtId="0" fontId="0" fillId="0" borderId="28" xfId="0" applyFont="1" applyBorder="1" applyAlignment="1">
      <alignment/>
    </xf>
    <xf numFmtId="0" fontId="0" fillId="0" borderId="21" xfId="0" applyBorder="1" applyAlignment="1">
      <alignment/>
    </xf>
    <xf numFmtId="0" fontId="0" fillId="0" borderId="19" xfId="0" applyBorder="1" applyAlignment="1">
      <alignment/>
    </xf>
    <xf numFmtId="0" fontId="0" fillId="0" borderId="20" xfId="0" applyBorder="1" applyAlignment="1">
      <alignment/>
    </xf>
    <xf numFmtId="0" fontId="0" fillId="0" borderId="23" xfId="0" applyBorder="1" applyAlignment="1" quotePrefix="1">
      <alignment/>
    </xf>
    <xf numFmtId="0" fontId="0" fillId="0" borderId="22" xfId="0" applyBorder="1" applyAlignment="1">
      <alignment/>
    </xf>
    <xf numFmtId="0" fontId="0" fillId="0" borderId="45" xfId="0" applyBorder="1" applyAlignment="1">
      <alignment/>
    </xf>
    <xf numFmtId="0" fontId="14" fillId="36" borderId="27" xfId="0" applyFont="1" applyFill="1" applyBorder="1" applyAlignment="1" applyProtection="1">
      <alignment horizontal="center"/>
      <protection locked="0"/>
    </xf>
    <xf numFmtId="0" fontId="14" fillId="0" borderId="45" xfId="0" applyFont="1" applyBorder="1" applyAlignment="1">
      <alignment/>
    </xf>
    <xf numFmtId="0" fontId="14" fillId="0" borderId="19" xfId="0" applyFont="1" applyBorder="1" applyAlignment="1">
      <alignment/>
    </xf>
    <xf numFmtId="0" fontId="0" fillId="0" borderId="46" xfId="0" applyBorder="1" applyAlignment="1">
      <alignment/>
    </xf>
    <xf numFmtId="0" fontId="0" fillId="0" borderId="47" xfId="0" applyBorder="1" applyAlignment="1" quotePrefix="1">
      <alignment horizontal="center"/>
    </xf>
    <xf numFmtId="0" fontId="5" fillId="0" borderId="48" xfId="0" applyFont="1" applyBorder="1" applyAlignment="1">
      <alignment/>
    </xf>
    <xf numFmtId="0" fontId="0" fillId="0" borderId="21" xfId="0" applyFill="1" applyBorder="1" applyAlignment="1">
      <alignment/>
    </xf>
    <xf numFmtId="0" fontId="0" fillId="0" borderId="23" xfId="0" applyBorder="1" applyAlignment="1">
      <alignment horizontal="center"/>
    </xf>
    <xf numFmtId="0" fontId="14" fillId="0" borderId="23" xfId="0" applyFont="1" applyBorder="1" applyAlignment="1">
      <alignment horizontal="center"/>
    </xf>
    <xf numFmtId="14" fontId="14" fillId="0" borderId="23" xfId="0" applyNumberFormat="1" applyFont="1" applyBorder="1" applyAlignment="1">
      <alignment horizontal="center"/>
    </xf>
    <xf numFmtId="0" fontId="0" fillId="34" borderId="49" xfId="0" applyFill="1" applyBorder="1" applyAlignment="1">
      <alignment/>
    </xf>
    <xf numFmtId="0" fontId="0" fillId="34" borderId="45" xfId="0" applyFill="1" applyBorder="1" applyAlignment="1">
      <alignment/>
    </xf>
    <xf numFmtId="0" fontId="0" fillId="34" borderId="0" xfId="0" applyFill="1" applyBorder="1" applyAlignment="1">
      <alignment/>
    </xf>
    <xf numFmtId="0" fontId="0" fillId="33" borderId="49" xfId="0" applyFill="1" applyBorder="1" applyAlignment="1">
      <alignment/>
    </xf>
    <xf numFmtId="0" fontId="0" fillId="33" borderId="45" xfId="0" applyFill="1" applyBorder="1" applyAlignment="1">
      <alignment/>
    </xf>
    <xf numFmtId="0" fontId="0" fillId="33" borderId="0" xfId="0" applyFill="1" applyBorder="1" applyAlignment="1">
      <alignment/>
    </xf>
    <xf numFmtId="0" fontId="0" fillId="33" borderId="19" xfId="0" applyFill="1" applyBorder="1" applyAlignment="1">
      <alignment/>
    </xf>
    <xf numFmtId="0" fontId="0" fillId="37" borderId="49" xfId="0" applyFill="1" applyBorder="1" applyAlignment="1">
      <alignment/>
    </xf>
    <xf numFmtId="0" fontId="0" fillId="37" borderId="45" xfId="0" applyFill="1" applyBorder="1" applyAlignment="1">
      <alignment/>
    </xf>
    <xf numFmtId="0" fontId="0" fillId="37" borderId="0" xfId="0" applyFill="1" applyBorder="1" applyAlignment="1">
      <alignment/>
    </xf>
    <xf numFmtId="0" fontId="0" fillId="37" borderId="21" xfId="0" applyFill="1" applyBorder="1" applyAlignment="1">
      <alignment/>
    </xf>
    <xf numFmtId="0" fontId="0" fillId="37" borderId="50" xfId="0" applyFill="1" applyBorder="1" applyAlignment="1">
      <alignment/>
    </xf>
    <xf numFmtId="0" fontId="0" fillId="37" borderId="34" xfId="0" applyFill="1" applyBorder="1" applyAlignment="1">
      <alignment/>
    </xf>
    <xf numFmtId="0" fontId="0" fillId="34" borderId="21" xfId="0" applyFill="1" applyBorder="1" applyAlignment="1">
      <alignment/>
    </xf>
    <xf numFmtId="0" fontId="0" fillId="34" borderId="50" xfId="0" applyFill="1" applyBorder="1" applyAlignment="1">
      <alignment/>
    </xf>
    <xf numFmtId="0" fontId="0" fillId="34" borderId="20" xfId="0" applyFill="1" applyBorder="1" applyAlignment="1">
      <alignment/>
    </xf>
    <xf numFmtId="0" fontId="0" fillId="33" borderId="51" xfId="0" applyFill="1" applyBorder="1" applyAlignment="1">
      <alignment/>
    </xf>
    <xf numFmtId="0" fontId="0" fillId="33" borderId="28" xfId="0" applyFill="1" applyBorder="1" applyAlignment="1">
      <alignment/>
    </xf>
    <xf numFmtId="0" fontId="0" fillId="33" borderId="52" xfId="0" applyFill="1" applyBorder="1" applyAlignment="1">
      <alignment/>
    </xf>
    <xf numFmtId="0" fontId="0" fillId="33" borderId="21" xfId="0" applyFill="1" applyBorder="1" applyAlignment="1">
      <alignment/>
    </xf>
    <xf numFmtId="0" fontId="9" fillId="33" borderId="50" xfId="0" applyFont="1" applyFill="1" applyBorder="1" applyAlignment="1">
      <alignment horizontal="center" vertical="center"/>
    </xf>
    <xf numFmtId="0" fontId="0" fillId="33" borderId="20" xfId="0" applyFill="1" applyBorder="1" applyAlignment="1">
      <alignment/>
    </xf>
    <xf numFmtId="0" fontId="0" fillId="37" borderId="52" xfId="0" applyFill="1" applyBorder="1" applyAlignment="1">
      <alignment/>
    </xf>
    <xf numFmtId="0" fontId="0" fillId="37" borderId="53" xfId="0" applyFill="1" applyBorder="1" applyAlignment="1">
      <alignment/>
    </xf>
    <xf numFmtId="0" fontId="0" fillId="34" borderId="54" xfId="0" applyFill="1" applyBorder="1" applyAlignment="1">
      <alignment/>
    </xf>
    <xf numFmtId="0" fontId="0" fillId="34" borderId="52" xfId="0" applyFill="1" applyBorder="1" applyAlignment="1">
      <alignment/>
    </xf>
    <xf numFmtId="0" fontId="9" fillId="34" borderId="22" xfId="0" applyFont="1" applyFill="1" applyBorder="1" applyAlignment="1">
      <alignment horizontal="center" vertical="center"/>
    </xf>
    <xf numFmtId="0" fontId="0" fillId="34" borderId="34" xfId="0" applyFill="1" applyBorder="1" applyAlignment="1">
      <alignment/>
    </xf>
    <xf numFmtId="0" fontId="0" fillId="33" borderId="53" xfId="0" applyFill="1" applyBorder="1" applyAlignment="1">
      <alignment/>
    </xf>
    <xf numFmtId="0" fontId="0" fillId="33" borderId="34" xfId="0" applyFill="1" applyBorder="1" applyAlignment="1">
      <alignment/>
    </xf>
    <xf numFmtId="0" fontId="0" fillId="37" borderId="20" xfId="0" applyFill="1" applyBorder="1" applyAlignment="1">
      <alignment/>
    </xf>
    <xf numFmtId="0" fontId="0" fillId="37" borderId="54" xfId="0" applyFill="1" applyBorder="1" applyAlignment="1">
      <alignment/>
    </xf>
    <xf numFmtId="0" fontId="0" fillId="34" borderId="51" xfId="0" applyFill="1" applyBorder="1" applyAlignment="1">
      <alignment/>
    </xf>
    <xf numFmtId="0" fontId="0" fillId="0" borderId="55" xfId="0" applyFont="1" applyBorder="1" applyAlignment="1" quotePrefix="1">
      <alignment horizontal="center"/>
    </xf>
    <xf numFmtId="0" fontId="0" fillId="0" borderId="52" xfId="0" applyFont="1" applyBorder="1" applyAlignment="1" quotePrefix="1">
      <alignment/>
    </xf>
    <xf numFmtId="0" fontId="0" fillId="0" borderId="21" xfId="0" applyFont="1" applyBorder="1" applyAlignment="1" quotePrefix="1">
      <alignment horizontal="center"/>
    </xf>
    <xf numFmtId="0" fontId="0" fillId="0" borderId="52" xfId="0" applyFont="1" applyBorder="1" applyAlignment="1" quotePrefix="1">
      <alignment horizontal="center"/>
    </xf>
    <xf numFmtId="0" fontId="0" fillId="0" borderId="29" xfId="0" applyFont="1" applyBorder="1" applyAlignment="1" quotePrefix="1">
      <alignment/>
    </xf>
    <xf numFmtId="0" fontId="14" fillId="0" borderId="0" xfId="0" applyFont="1" applyBorder="1" applyAlignment="1">
      <alignment/>
    </xf>
    <xf numFmtId="0" fontId="14" fillId="0" borderId="0" xfId="0" applyFont="1" applyBorder="1" applyAlignment="1">
      <alignment horizontal="center"/>
    </xf>
    <xf numFmtId="0" fontId="0" fillId="0" borderId="52" xfId="0" applyBorder="1" applyAlignment="1">
      <alignment/>
    </xf>
    <xf numFmtId="0" fontId="0" fillId="0" borderId="28" xfId="0" applyBorder="1" applyAlignment="1">
      <alignment horizontal="center"/>
    </xf>
    <xf numFmtId="0" fontId="0" fillId="0" borderId="29" xfId="0" applyBorder="1" applyAlignment="1">
      <alignment horizontal="center"/>
    </xf>
    <xf numFmtId="14" fontId="14" fillId="0" borderId="23" xfId="0" applyNumberFormat="1" applyFont="1" applyBorder="1" applyAlignment="1">
      <alignment horizontal="center"/>
    </xf>
    <xf numFmtId="0" fontId="14" fillId="0" borderId="28" xfId="0" applyFont="1" applyBorder="1" applyAlignment="1" quotePrefix="1">
      <alignment horizontal="center"/>
    </xf>
    <xf numFmtId="0" fontId="16" fillId="0" borderId="13" xfId="0" applyFont="1" applyBorder="1" applyAlignment="1">
      <alignment/>
    </xf>
    <xf numFmtId="0" fontId="16" fillId="0" borderId="56" xfId="0" applyFont="1" applyBorder="1" applyAlignment="1">
      <alignment/>
    </xf>
    <xf numFmtId="0" fontId="1" fillId="0" borderId="0" xfId="57" applyFill="1" applyBorder="1" applyAlignment="1">
      <alignment horizontal="center"/>
      <protection/>
    </xf>
    <xf numFmtId="0" fontId="1" fillId="37" borderId="0" xfId="57" applyFill="1" applyBorder="1" applyAlignment="1">
      <alignment horizontal="center"/>
      <protection/>
    </xf>
    <xf numFmtId="0" fontId="9" fillId="0" borderId="27" xfId="0" applyFont="1" applyFill="1"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xf>
    <xf numFmtId="0" fontId="0" fillId="0" borderId="52" xfId="0" applyFont="1" applyBorder="1" applyAlignment="1">
      <alignment horizontal="center"/>
    </xf>
    <xf numFmtId="0" fontId="1" fillId="34" borderId="49" xfId="0" applyFont="1" applyFill="1" applyBorder="1" applyAlignment="1">
      <alignment/>
    </xf>
    <xf numFmtId="0" fontId="9" fillId="33" borderId="0" xfId="0" applyFont="1" applyFill="1" applyBorder="1" applyAlignment="1">
      <alignment horizontal="center" vertical="center"/>
    </xf>
    <xf numFmtId="0" fontId="9" fillId="34" borderId="34" xfId="0" applyFont="1" applyFill="1" applyBorder="1" applyAlignment="1">
      <alignment horizontal="center" vertical="center"/>
    </xf>
    <xf numFmtId="0" fontId="14" fillId="0" borderId="23" xfId="0" applyFont="1" applyBorder="1" applyAlignment="1">
      <alignment/>
    </xf>
    <xf numFmtId="0" fontId="14" fillId="0" borderId="23" xfId="0" applyFont="1" applyBorder="1" applyAlignment="1" quotePrefix="1">
      <alignment/>
    </xf>
    <xf numFmtId="0" fontId="14" fillId="0" borderId="23" xfId="0" applyFont="1" applyBorder="1" applyAlignment="1">
      <alignment horizontal="center"/>
    </xf>
    <xf numFmtId="0" fontId="9" fillId="34" borderId="45"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52" xfId="0" applyFont="1" applyFill="1" applyBorder="1" applyAlignment="1">
      <alignment horizontal="center" vertical="center"/>
    </xf>
    <xf numFmtId="0" fontId="1" fillId="37" borderId="57" xfId="0" applyFont="1" applyFill="1" applyBorder="1" applyAlignment="1">
      <alignment/>
    </xf>
    <xf numFmtId="0" fontId="0" fillId="0" borderId="28" xfId="0" applyFont="1" applyFill="1" applyBorder="1" applyAlignment="1">
      <alignment horizontal="center"/>
    </xf>
    <xf numFmtId="0" fontId="9" fillId="33" borderId="19" xfId="0" applyFont="1" applyFill="1" applyBorder="1" applyAlignment="1">
      <alignment horizontal="center" vertical="center"/>
    </xf>
    <xf numFmtId="0" fontId="9" fillId="37" borderId="19" xfId="0" applyFont="1" applyFill="1" applyBorder="1" applyAlignment="1">
      <alignment horizontal="center" vertical="center"/>
    </xf>
    <xf numFmtId="0" fontId="14" fillId="0" borderId="45" xfId="0" applyFont="1" applyBorder="1" applyAlignment="1" quotePrefix="1">
      <alignment/>
    </xf>
    <xf numFmtId="0" fontId="14" fillId="0" borderId="19" xfId="0" applyFont="1" applyBorder="1" applyAlignment="1" quotePrefix="1">
      <alignment/>
    </xf>
    <xf numFmtId="0" fontId="14" fillId="0" borderId="29" xfId="0" applyFont="1" applyBorder="1" applyAlignment="1" quotePrefix="1">
      <alignment horizontal="center"/>
    </xf>
    <xf numFmtId="0" fontId="14" fillId="0" borderId="45" xfId="0" applyFont="1" applyBorder="1" applyAlignment="1">
      <alignment horizontal="center"/>
    </xf>
    <xf numFmtId="0" fontId="14" fillId="0" borderId="28" xfId="0" applyFont="1" applyBorder="1" applyAlignment="1" quotePrefix="1">
      <alignment/>
    </xf>
    <xf numFmtId="0" fontId="14" fillId="0" borderId="0" xfId="0" applyFont="1" applyBorder="1" applyAlignment="1">
      <alignment horizontal="center"/>
    </xf>
    <xf numFmtId="0" fontId="14" fillId="0" borderId="34" xfId="0" applyFont="1" applyBorder="1" applyAlignment="1" quotePrefix="1">
      <alignment horizontal="left"/>
    </xf>
    <xf numFmtId="0" fontId="14" fillId="0" borderId="20" xfId="0" applyFont="1" applyBorder="1" applyAlignment="1" quotePrefix="1">
      <alignment horizontal="left"/>
    </xf>
    <xf numFmtId="0" fontId="0" fillId="0" borderId="34" xfId="0" applyFill="1" applyBorder="1" applyAlignment="1">
      <alignment/>
    </xf>
    <xf numFmtId="0" fontId="0" fillId="0" borderId="0" xfId="0" applyBorder="1" applyAlignment="1" quotePrefix="1">
      <alignment/>
    </xf>
    <xf numFmtId="0" fontId="7" fillId="0" borderId="0" xfId="57" applyFont="1" applyBorder="1" quotePrefix="1">
      <alignment/>
      <protection/>
    </xf>
    <xf numFmtId="0" fontId="0" fillId="0" borderId="0" xfId="0" applyAlignment="1" quotePrefix="1">
      <alignment/>
    </xf>
    <xf numFmtId="0" fontId="11" fillId="0" borderId="58" xfId="0" applyFont="1" applyBorder="1" applyAlignment="1">
      <alignment vertical="center"/>
    </xf>
    <xf numFmtId="0" fontId="15" fillId="0" borderId="33" xfId="57" applyFont="1" applyBorder="1">
      <alignment/>
      <protection/>
    </xf>
    <xf numFmtId="0" fontId="14" fillId="0" borderId="0" xfId="0" applyFont="1" applyAlignment="1">
      <alignment horizontal="center"/>
    </xf>
    <xf numFmtId="0" fontId="14" fillId="0" borderId="0" xfId="0" applyFont="1" applyAlignment="1">
      <alignment/>
    </xf>
    <xf numFmtId="14" fontId="14" fillId="0" borderId="0" xfId="0" applyNumberFormat="1" applyFont="1" applyBorder="1" applyAlignment="1">
      <alignment horizontal="center"/>
    </xf>
    <xf numFmtId="14" fontId="14" fillId="0" borderId="0" xfId="0" applyNumberFormat="1" applyFont="1" applyAlignment="1">
      <alignment horizontal="center"/>
    </xf>
    <xf numFmtId="0" fontId="14" fillId="0" borderId="19" xfId="0" applyFont="1" applyBorder="1" applyAlignment="1">
      <alignment/>
    </xf>
    <xf numFmtId="0" fontId="12" fillId="0" borderId="10" xfId="57" applyFont="1" applyBorder="1" applyAlignment="1">
      <alignment horizontal="left"/>
      <protection/>
    </xf>
    <xf numFmtId="0" fontId="0" fillId="0" borderId="0" xfId="0" applyAlignment="1">
      <alignment/>
    </xf>
    <xf numFmtId="0" fontId="0" fillId="0" borderId="38" xfId="0" applyBorder="1" applyAlignment="1">
      <alignment/>
    </xf>
    <xf numFmtId="0" fontId="1" fillId="0" borderId="0" xfId="0" applyFont="1" applyAlignment="1">
      <alignment/>
    </xf>
    <xf numFmtId="0" fontId="1" fillId="0" borderId="23" xfId="57" applyBorder="1" applyAlignment="1">
      <alignment horizontal="center"/>
      <protection/>
    </xf>
    <xf numFmtId="0" fontId="1" fillId="0" borderId="23" xfId="57" applyBorder="1" applyAlignment="1" quotePrefix="1">
      <alignment horizontal="center"/>
      <protection/>
    </xf>
    <xf numFmtId="0" fontId="4" fillId="0" borderId="45" xfId="57" applyFont="1" applyBorder="1">
      <alignment/>
      <protection/>
    </xf>
    <xf numFmtId="0" fontId="1" fillId="0" borderId="23" xfId="57" applyFill="1" applyBorder="1" applyAlignment="1">
      <alignment horizontal="center"/>
      <protection/>
    </xf>
    <xf numFmtId="0" fontId="4" fillId="0" borderId="27" xfId="0" applyFont="1" applyBorder="1" applyAlignment="1">
      <alignment/>
    </xf>
    <xf numFmtId="18" fontId="19" fillId="0" borderId="45" xfId="57" applyNumberFormat="1" applyFont="1" applyBorder="1" quotePrefix="1">
      <alignment/>
      <protection/>
    </xf>
    <xf numFmtId="0" fontId="4" fillId="0" borderId="22" xfId="57" applyFont="1" applyBorder="1">
      <alignment/>
      <protection/>
    </xf>
    <xf numFmtId="0" fontId="12" fillId="0" borderId="0" xfId="57" applyFont="1" applyBorder="1">
      <alignment/>
      <protection/>
    </xf>
    <xf numFmtId="0" fontId="1" fillId="0" borderId="20" xfId="57" applyFill="1" applyBorder="1" applyAlignment="1">
      <alignment horizontal="center"/>
      <protection/>
    </xf>
    <xf numFmtId="0" fontId="22" fillId="38" borderId="45" xfId="57" applyFont="1" applyFill="1" applyBorder="1">
      <alignment/>
      <protection/>
    </xf>
    <xf numFmtId="0" fontId="22" fillId="38" borderId="0" xfId="57" applyFont="1" applyFill="1" applyBorder="1">
      <alignment/>
      <protection/>
    </xf>
    <xf numFmtId="0" fontId="22" fillId="38" borderId="0" xfId="57" applyFont="1" applyFill="1" applyBorder="1" applyAlignment="1">
      <alignment horizontal="center"/>
      <protection/>
    </xf>
    <xf numFmtId="0" fontId="22" fillId="38" borderId="23" xfId="57" applyFont="1" applyFill="1" applyBorder="1" applyAlignment="1">
      <alignment horizontal="center"/>
      <protection/>
    </xf>
    <xf numFmtId="0" fontId="1" fillId="38" borderId="23" xfId="57" applyFill="1" applyBorder="1" applyAlignment="1">
      <alignment horizontal="center"/>
      <protection/>
    </xf>
    <xf numFmtId="0" fontId="4" fillId="38" borderId="45" xfId="57" applyFont="1" applyFill="1" applyBorder="1">
      <alignment/>
      <protection/>
    </xf>
    <xf numFmtId="0" fontId="16" fillId="38" borderId="13" xfId="0" applyFont="1" applyFill="1" applyBorder="1" applyAlignment="1">
      <alignment/>
    </xf>
    <xf numFmtId="0" fontId="0" fillId="38" borderId="0" xfId="0" applyFill="1" applyBorder="1" applyAlignment="1">
      <alignment/>
    </xf>
    <xf numFmtId="0" fontId="0" fillId="38" borderId="0" xfId="0" applyFont="1" applyFill="1" applyBorder="1" applyAlignment="1">
      <alignment/>
    </xf>
    <xf numFmtId="0" fontId="4" fillId="38" borderId="0" xfId="57" applyFont="1" applyFill="1" applyBorder="1">
      <alignment/>
      <protection/>
    </xf>
    <xf numFmtId="0" fontId="3" fillId="39" borderId="22" xfId="57" applyFont="1" applyFill="1" applyBorder="1">
      <alignment/>
      <protection/>
    </xf>
    <xf numFmtId="0" fontId="1" fillId="0" borderId="45" xfId="57" applyFont="1" applyBorder="1">
      <alignment/>
      <protection/>
    </xf>
    <xf numFmtId="0" fontId="1" fillId="0" borderId="0" xfId="57" applyFont="1" applyBorder="1">
      <alignment/>
      <protection/>
    </xf>
    <xf numFmtId="0" fontId="1" fillId="0" borderId="0" xfId="57" applyFont="1" applyBorder="1" applyAlignment="1">
      <alignment horizontal="right"/>
      <protection/>
    </xf>
    <xf numFmtId="0" fontId="1" fillId="0" borderId="23" xfId="57" applyFont="1" applyBorder="1" applyAlignment="1" quotePrefix="1">
      <alignment horizontal="center"/>
      <protection/>
    </xf>
    <xf numFmtId="0" fontId="1" fillId="0" borderId="23" xfId="57" applyFont="1" applyBorder="1" applyAlignment="1">
      <alignment horizontal="center"/>
      <protection/>
    </xf>
    <xf numFmtId="0" fontId="1" fillId="0" borderId="50" xfId="57" applyFont="1" applyBorder="1" applyAlignment="1" quotePrefix="1">
      <alignment horizontal="center"/>
      <protection/>
    </xf>
    <xf numFmtId="0" fontId="1" fillId="34" borderId="52" xfId="57" applyFill="1" applyBorder="1" applyAlignment="1">
      <alignment horizontal="center"/>
      <protection/>
    </xf>
    <xf numFmtId="0" fontId="1" fillId="0" borderId="19" xfId="57" applyFont="1" applyBorder="1">
      <alignment/>
      <protection/>
    </xf>
    <xf numFmtId="0" fontId="1" fillId="0" borderId="20" xfId="57" applyFont="1" applyBorder="1">
      <alignment/>
      <protection/>
    </xf>
    <xf numFmtId="0" fontId="1" fillId="0" borderId="20" xfId="57" applyFont="1" applyBorder="1" applyAlignment="1">
      <alignment horizontal="center"/>
      <protection/>
    </xf>
    <xf numFmtId="0" fontId="1" fillId="0" borderId="0" xfId="57" applyFont="1" applyBorder="1" applyAlignment="1">
      <alignment horizontal="center"/>
      <protection/>
    </xf>
    <xf numFmtId="0" fontId="20" fillId="0" borderId="45" xfId="0" applyFont="1" applyFill="1" applyBorder="1" applyAlignment="1">
      <alignment/>
    </xf>
    <xf numFmtId="0" fontId="1" fillId="0" borderId="0" xfId="57" applyFont="1" applyFill="1" applyBorder="1">
      <alignment/>
      <protection/>
    </xf>
    <xf numFmtId="0" fontId="21" fillId="0" borderId="0" xfId="57" applyFont="1" applyFill="1" applyBorder="1">
      <alignment/>
      <protection/>
    </xf>
    <xf numFmtId="0" fontId="1" fillId="0" borderId="20" xfId="57" applyFont="1" applyFill="1" applyBorder="1" applyAlignment="1">
      <alignment horizontal="center"/>
      <protection/>
    </xf>
    <xf numFmtId="0" fontId="1" fillId="0" borderId="0" xfId="57" applyFont="1" applyFill="1" applyBorder="1" applyAlignment="1">
      <alignment horizontal="center"/>
      <protection/>
    </xf>
    <xf numFmtId="0" fontId="1" fillId="0" borderId="23" xfId="57" applyFont="1" applyFill="1" applyBorder="1" applyAlignment="1">
      <alignment horizontal="center"/>
      <protection/>
    </xf>
    <xf numFmtId="0" fontId="1" fillId="38" borderId="34" xfId="57" applyFont="1" applyFill="1" applyBorder="1">
      <alignment/>
      <protection/>
    </xf>
    <xf numFmtId="0" fontId="1" fillId="38" borderId="0" xfId="57" applyFont="1" applyFill="1" applyBorder="1">
      <alignment/>
      <protection/>
    </xf>
    <xf numFmtId="0" fontId="1" fillId="38" borderId="45" xfId="57" applyFont="1" applyFill="1" applyBorder="1">
      <alignment/>
      <protection/>
    </xf>
    <xf numFmtId="0" fontId="1" fillId="38" borderId="0" xfId="57" applyFont="1" applyFill="1" applyBorder="1" applyAlignment="1">
      <alignment horizontal="center"/>
      <protection/>
    </xf>
    <xf numFmtId="0" fontId="58" fillId="38" borderId="45" xfId="57" applyFont="1" applyFill="1" applyBorder="1">
      <alignment/>
      <protection/>
    </xf>
    <xf numFmtId="0" fontId="58" fillId="0" borderId="20" xfId="57" applyFont="1" applyBorder="1">
      <alignment/>
      <protection/>
    </xf>
    <xf numFmtId="0" fontId="58" fillId="0" borderId="20" xfId="57" applyFont="1" applyBorder="1" applyAlignment="1">
      <alignment horizontal="center"/>
      <protection/>
    </xf>
    <xf numFmtId="0" fontId="1" fillId="0" borderId="23" xfId="57" applyFont="1" applyFill="1" applyBorder="1" applyAlignment="1" quotePrefix="1">
      <alignment horizontal="center"/>
      <protection/>
    </xf>
    <xf numFmtId="0" fontId="1" fillId="0" borderId="0" xfId="0" applyFont="1" applyBorder="1" applyAlignment="1">
      <alignment/>
    </xf>
    <xf numFmtId="0" fontId="1" fillId="0" borderId="17" xfId="57" applyFont="1" applyBorder="1" applyAlignment="1">
      <alignment horizontal="center"/>
      <protection/>
    </xf>
    <xf numFmtId="0" fontId="14" fillId="0" borderId="23" xfId="0" applyFont="1" applyBorder="1" applyAlignment="1" quotePrefix="1">
      <alignment/>
    </xf>
    <xf numFmtId="0" fontId="1" fillId="0" borderId="0" xfId="0" applyFont="1" applyAlignment="1">
      <alignment/>
    </xf>
    <xf numFmtId="0" fontId="2" fillId="40" borderId="59" xfId="58" applyFill="1" applyBorder="1" applyAlignment="1">
      <alignment horizontal="center" vertical="top" wrapText="1"/>
      <protection/>
    </xf>
    <xf numFmtId="0" fontId="2" fillId="40" borderId="60" xfId="58" applyFill="1" applyBorder="1" applyAlignment="1">
      <alignment horizontal="center" vertical="top" wrapText="1"/>
      <protection/>
    </xf>
    <xf numFmtId="0" fontId="2" fillId="40" borderId="61" xfId="58" applyFill="1" applyBorder="1" applyAlignment="1">
      <alignment horizontal="center" vertical="top" wrapText="1"/>
      <protection/>
    </xf>
    <xf numFmtId="0" fontId="2" fillId="40" borderId="62" xfId="58" applyFill="1" applyBorder="1" applyAlignment="1">
      <alignment horizontal="center" vertical="top" wrapText="1"/>
      <protection/>
    </xf>
    <xf numFmtId="0" fontId="2" fillId="40" borderId="0" xfId="58" applyFill="1" applyBorder="1" applyAlignment="1">
      <alignment horizontal="center" vertical="top" wrapText="1"/>
      <protection/>
    </xf>
    <xf numFmtId="0" fontId="2" fillId="40" borderId="63" xfId="58" applyFill="1" applyBorder="1" applyAlignment="1">
      <alignment horizontal="center" vertical="top" wrapText="1"/>
      <protection/>
    </xf>
    <xf numFmtId="0" fontId="2" fillId="40" borderId="64" xfId="58" applyFill="1" applyBorder="1" applyAlignment="1">
      <alignment horizontal="center" vertical="top" wrapText="1"/>
      <protection/>
    </xf>
    <xf numFmtId="0" fontId="2" fillId="40" borderId="65" xfId="58" applyFill="1" applyBorder="1" applyAlignment="1">
      <alignment horizontal="center" vertical="top" wrapText="1"/>
      <protection/>
    </xf>
    <xf numFmtId="0" fontId="2" fillId="40" borderId="66" xfId="58" applyFill="1" applyBorder="1" applyAlignment="1">
      <alignment horizontal="center" vertical="top" wrapText="1"/>
      <protection/>
    </xf>
    <xf numFmtId="0" fontId="3" fillId="39" borderId="34" xfId="57" applyFont="1" applyFill="1" applyBorder="1" applyAlignment="1">
      <alignment horizontal="center"/>
      <protection/>
    </xf>
    <xf numFmtId="0" fontId="1" fillId="39" borderId="34" xfId="57" applyFill="1" applyBorder="1" applyAlignment="1">
      <alignment horizontal="center"/>
      <protection/>
    </xf>
    <xf numFmtId="0" fontId="1" fillId="39" borderId="55" xfId="57" applyFill="1" applyBorder="1" applyAlignment="1">
      <alignment horizontal="center"/>
      <protection/>
    </xf>
    <xf numFmtId="0" fontId="9" fillId="0" borderId="27" xfId="0" applyFont="1" applyFill="1" applyBorder="1" applyAlignment="1">
      <alignment horizontal="center" vertical="center"/>
    </xf>
    <xf numFmtId="0" fontId="0" fillId="0" borderId="29" xfId="0" applyBorder="1" applyAlignment="1">
      <alignment horizontal="center" vertical="center"/>
    </xf>
    <xf numFmtId="0" fontId="9" fillId="0" borderId="41" xfId="0" applyFont="1" applyFill="1" applyBorder="1" applyAlignment="1">
      <alignment horizontal="center" vertical="center"/>
    </xf>
    <xf numFmtId="0" fontId="0" fillId="0" borderId="43" xfId="0" applyBorder="1" applyAlignment="1">
      <alignment/>
    </xf>
    <xf numFmtId="14" fontId="8" fillId="0" borderId="67" xfId="0" applyNumberFormat="1" applyFont="1" applyBorder="1" applyAlignment="1" applyProtection="1">
      <alignment horizontal="center" vertical="center"/>
      <protection locked="0"/>
    </xf>
    <xf numFmtId="14" fontId="8" fillId="0" borderId="42" xfId="0" applyNumberFormat="1" applyFont="1" applyBorder="1" applyAlignment="1" applyProtection="1">
      <alignment horizontal="center" vertical="center"/>
      <protection locked="0"/>
    </xf>
    <xf numFmtId="14" fontId="8" fillId="0" borderId="43" xfId="0" applyNumberFormat="1" applyFont="1" applyBorder="1" applyAlignment="1" applyProtection="1">
      <alignment horizontal="center" vertical="center"/>
      <protection locked="0"/>
    </xf>
    <xf numFmtId="0" fontId="9" fillId="0" borderId="29" xfId="0" applyFont="1" applyFill="1" applyBorder="1" applyAlignment="1">
      <alignment horizontal="center" vertical="center"/>
    </xf>
    <xf numFmtId="17" fontId="0" fillId="0" borderId="68" xfId="0" applyNumberFormat="1" applyBorder="1" applyAlignment="1" quotePrefix="1">
      <alignment horizontal="center"/>
    </xf>
    <xf numFmtId="0" fontId="0" fillId="0" borderId="68" xfId="0" applyBorder="1" applyAlignment="1" quotePrefix="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12" fillId="0" borderId="10" xfId="57" applyFont="1" applyBorder="1" applyAlignment="1">
      <alignment horizontal="left"/>
      <protection/>
    </xf>
    <xf numFmtId="0" fontId="0" fillId="0" borderId="0" xfId="0" applyAlignment="1">
      <alignment/>
    </xf>
    <xf numFmtId="0" fontId="0" fillId="0" borderId="38" xfId="0" applyBorder="1" applyAlignment="1">
      <alignment/>
    </xf>
    <xf numFmtId="0" fontId="58" fillId="0" borderId="10" xfId="57" applyFont="1" applyBorder="1" applyAlignment="1">
      <alignment horizontal="left"/>
      <protection/>
    </xf>
    <xf numFmtId="0" fontId="59" fillId="0" borderId="0" xfId="0" applyFont="1" applyAlignment="1">
      <alignment/>
    </xf>
    <xf numFmtId="0" fontId="59" fillId="0" borderId="38" xfId="0" applyFont="1" applyBorder="1" applyAlignment="1">
      <alignment/>
    </xf>
    <xf numFmtId="0" fontId="9" fillId="34" borderId="29"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241 cortec" xfId="57"/>
    <cellStyle name="Normal_Template"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11"/>
  <dimension ref="B3:J8"/>
  <sheetViews>
    <sheetView showGridLines="0" showRowColHeaders="0" tabSelected="1" zoomScalePageLayoutView="0" workbookViewId="0" topLeftCell="A1">
      <selection activeCell="L63" sqref="L63"/>
    </sheetView>
  </sheetViews>
  <sheetFormatPr defaultColWidth="12.00390625" defaultRowHeight="12"/>
  <cols>
    <col min="1" max="1" width="4.8515625" style="79" customWidth="1"/>
    <col min="2" max="10" width="13.28125" style="79" customWidth="1"/>
    <col min="11" max="16384" width="12.00390625" style="79" customWidth="1"/>
  </cols>
  <sheetData>
    <row r="2" ht="15" thickBot="1"/>
    <row r="3" spans="2:10" ht="15" thickTop="1">
      <c r="B3" s="239" t="s">
        <v>18</v>
      </c>
      <c r="C3" s="240"/>
      <c r="D3" s="240"/>
      <c r="E3" s="240"/>
      <c r="F3" s="240"/>
      <c r="G3" s="240"/>
      <c r="H3" s="240"/>
      <c r="I3" s="240"/>
      <c r="J3" s="241"/>
    </row>
    <row r="4" spans="2:10" ht="14.25">
      <c r="B4" s="242" t="s">
        <v>19</v>
      </c>
      <c r="C4" s="243"/>
      <c r="D4" s="243"/>
      <c r="E4" s="243"/>
      <c r="F4" s="243"/>
      <c r="G4" s="243"/>
      <c r="H4" s="243"/>
      <c r="I4" s="243"/>
      <c r="J4" s="244"/>
    </row>
    <row r="5" spans="2:10" ht="14.25">
      <c r="B5" s="242"/>
      <c r="C5" s="243"/>
      <c r="D5" s="243"/>
      <c r="E5" s="243"/>
      <c r="F5" s="243"/>
      <c r="G5" s="243"/>
      <c r="H5" s="243"/>
      <c r="I5" s="243"/>
      <c r="J5" s="244"/>
    </row>
    <row r="6" spans="2:10" ht="14.25">
      <c r="B6" s="242" t="s">
        <v>20</v>
      </c>
      <c r="C6" s="243"/>
      <c r="D6" s="243"/>
      <c r="E6" s="243"/>
      <c r="F6" s="243"/>
      <c r="G6" s="243"/>
      <c r="H6" s="243"/>
      <c r="I6" s="243"/>
      <c r="J6" s="244"/>
    </row>
    <row r="7" spans="2:10" ht="14.25">
      <c r="B7" s="242"/>
      <c r="C7" s="243"/>
      <c r="D7" s="243"/>
      <c r="E7" s="243"/>
      <c r="F7" s="243"/>
      <c r="G7" s="243"/>
      <c r="H7" s="243"/>
      <c r="I7" s="243"/>
      <c r="J7" s="244"/>
    </row>
    <row r="8" spans="2:10" ht="3.75" customHeight="1" thickBot="1">
      <c r="B8" s="245"/>
      <c r="C8" s="246"/>
      <c r="D8" s="246"/>
      <c r="E8" s="246"/>
      <c r="F8" s="246"/>
      <c r="G8" s="246"/>
      <c r="H8" s="246"/>
      <c r="I8" s="246"/>
      <c r="J8" s="247"/>
    </row>
    <row r="9" ht="15" thickTop="1"/>
  </sheetData>
  <sheetProtection password="C927" sheet="1" objects="1" scenarios="1"/>
  <mergeCells count="3">
    <mergeCell ref="B3:J3"/>
    <mergeCell ref="B6:J8"/>
    <mergeCell ref="B4:J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2:Q40"/>
  <sheetViews>
    <sheetView showGridLines="0" showRowColHeaders="0" zoomScalePageLayoutView="0" workbookViewId="0" topLeftCell="A1">
      <pane ySplit="4" topLeftCell="A5" activePane="bottomLeft" state="frozen"/>
      <selection pane="topLeft" activeCell="A1" sqref="A1"/>
      <selection pane="bottomLeft" activeCell="S53" sqref="S53"/>
    </sheetView>
  </sheetViews>
  <sheetFormatPr defaultColWidth="9.140625" defaultRowHeight="12"/>
  <cols>
    <col min="1" max="1" width="18.140625" style="189" customWidth="1"/>
    <col min="2" max="2" width="8.140625" style="189" customWidth="1"/>
    <col min="3" max="3" width="41.421875" style="189" customWidth="1"/>
    <col min="4" max="4" width="6.00390625" style="189" customWidth="1"/>
    <col min="5" max="11" width="3.28125" style="189" customWidth="1"/>
    <col min="12" max="12" width="6.00390625" style="189" customWidth="1"/>
    <col min="13" max="14" width="3.28125" style="189" customWidth="1"/>
    <col min="15" max="16384" width="9.28125" style="189" customWidth="1"/>
  </cols>
  <sheetData>
    <row r="2" spans="1:14" ht="12.75">
      <c r="A2" s="209" t="s">
        <v>21</v>
      </c>
      <c r="B2" s="248" t="s">
        <v>0</v>
      </c>
      <c r="C2" s="249"/>
      <c r="D2" s="249"/>
      <c r="E2" s="249"/>
      <c r="F2" s="249"/>
      <c r="G2" s="249"/>
      <c r="H2" s="249"/>
      <c r="I2" s="249"/>
      <c r="J2" s="249"/>
      <c r="K2" s="249"/>
      <c r="L2" s="249"/>
      <c r="M2" s="249"/>
      <c r="N2" s="250"/>
    </row>
    <row r="3" spans="1:14" ht="12.75">
      <c r="A3" s="210"/>
      <c r="B3" s="211"/>
      <c r="C3" s="212"/>
      <c r="D3" s="213" t="s">
        <v>34</v>
      </c>
      <c r="E3" s="190">
        <v>5</v>
      </c>
      <c r="F3" s="191">
        <v>6</v>
      </c>
      <c r="G3" s="190">
        <v>7</v>
      </c>
      <c r="H3" s="190">
        <v>8</v>
      </c>
      <c r="I3" s="214">
        <v>9</v>
      </c>
      <c r="J3" s="190">
        <v>10</v>
      </c>
      <c r="K3" s="191">
        <v>11</v>
      </c>
      <c r="L3" s="215" t="s">
        <v>25</v>
      </c>
      <c r="M3" s="215">
        <v>14</v>
      </c>
      <c r="N3" s="191">
        <v>15</v>
      </c>
    </row>
    <row r="4" spans="1:14" ht="12.75">
      <c r="A4" s="192" t="s">
        <v>47</v>
      </c>
      <c r="B4" s="2"/>
      <c r="C4" s="2"/>
      <c r="D4" s="6"/>
      <c r="E4" s="5"/>
      <c r="F4" s="149"/>
      <c r="G4" s="6"/>
      <c r="H4" s="5"/>
      <c r="I4" s="149"/>
      <c r="J4" s="6"/>
      <c r="K4" s="5"/>
      <c r="L4" s="149"/>
      <c r="M4" s="5"/>
      <c r="N4" s="216"/>
    </row>
    <row r="5" spans="1:14" ht="12.75">
      <c r="A5" s="210" t="s">
        <v>101</v>
      </c>
      <c r="B5" s="211"/>
      <c r="C5" s="211"/>
      <c r="D5" s="214" t="s">
        <v>108</v>
      </c>
      <c r="E5" s="5"/>
      <c r="F5" s="149"/>
      <c r="G5" s="6"/>
      <c r="H5" s="5"/>
      <c r="I5" s="149"/>
      <c r="J5" s="6"/>
      <c r="K5" s="5"/>
      <c r="L5" s="149"/>
      <c r="M5" s="5"/>
      <c r="N5" s="216"/>
    </row>
    <row r="6" spans="1:14" ht="12.75">
      <c r="A6" s="217"/>
      <c r="B6" s="218"/>
      <c r="C6" s="218"/>
      <c r="D6" s="219"/>
      <c r="E6" s="5"/>
      <c r="F6" s="149"/>
      <c r="G6" s="6"/>
      <c r="H6" s="5"/>
      <c r="I6" s="149"/>
      <c r="J6" s="6"/>
      <c r="K6" s="5"/>
      <c r="L6" s="149"/>
      <c r="M6" s="5"/>
      <c r="N6" s="216"/>
    </row>
    <row r="7" spans="1:14" ht="12.75">
      <c r="A7" s="192" t="s">
        <v>102</v>
      </c>
      <c r="B7" s="211"/>
      <c r="C7" s="208" t="s">
        <v>103</v>
      </c>
      <c r="D7" s="220"/>
      <c r="E7" s="5"/>
      <c r="F7" s="149"/>
      <c r="G7" s="6"/>
      <c r="H7" s="5"/>
      <c r="I7" s="149"/>
      <c r="J7" s="6"/>
      <c r="K7" s="5"/>
      <c r="L7" s="149"/>
      <c r="M7" s="5"/>
      <c r="N7" s="216"/>
    </row>
    <row r="8" spans="1:14" ht="12.75">
      <c r="A8" s="221" t="s">
        <v>109</v>
      </c>
      <c r="B8" s="222"/>
      <c r="C8" s="223" t="s">
        <v>110</v>
      </c>
      <c r="D8" s="220"/>
      <c r="E8" s="193">
        <v>1</v>
      </c>
      <c r="F8" s="149"/>
      <c r="G8" s="6"/>
      <c r="H8" s="5"/>
      <c r="I8" s="149"/>
      <c r="J8" s="6"/>
      <c r="K8" s="5"/>
      <c r="L8" s="149"/>
      <c r="M8" s="5"/>
      <c r="N8" s="216"/>
    </row>
    <row r="9" spans="1:14" ht="12.75">
      <c r="A9" s="221" t="s">
        <v>111</v>
      </c>
      <c r="B9" s="222"/>
      <c r="C9" s="223" t="s">
        <v>105</v>
      </c>
      <c r="D9" s="220"/>
      <c r="E9" s="193">
        <v>3</v>
      </c>
      <c r="F9" s="149"/>
      <c r="G9" s="6"/>
      <c r="H9" s="5"/>
      <c r="I9" s="149"/>
      <c r="J9" s="6"/>
      <c r="K9" s="5"/>
      <c r="L9" s="149"/>
      <c r="M9" s="5"/>
      <c r="N9" s="216"/>
    </row>
    <row r="10" spans="1:14" ht="12.75">
      <c r="A10" s="217"/>
      <c r="B10" s="218"/>
      <c r="C10" s="218"/>
      <c r="D10" s="219"/>
      <c r="E10" s="224"/>
      <c r="F10" s="149"/>
      <c r="G10" s="6"/>
      <c r="H10" s="5"/>
      <c r="I10" s="149"/>
      <c r="J10" s="6"/>
      <c r="K10" s="5"/>
      <c r="L10" s="149"/>
      <c r="M10" s="5"/>
      <c r="N10" s="216"/>
    </row>
    <row r="11" spans="1:14" ht="12.75">
      <c r="A11" s="194" t="s">
        <v>33</v>
      </c>
      <c r="B11" s="211"/>
      <c r="C11" s="211"/>
      <c r="D11" s="220"/>
      <c r="E11" s="225"/>
      <c r="F11" s="149"/>
      <c r="G11" s="6"/>
      <c r="H11" s="5"/>
      <c r="I11" s="149"/>
      <c r="J11" s="6"/>
      <c r="K11" s="5"/>
      <c r="L11" s="149"/>
      <c r="M11" s="5"/>
      <c r="N11" s="216"/>
    </row>
    <row r="12" spans="1:14" ht="12.75">
      <c r="A12" s="195" t="s">
        <v>112</v>
      </c>
      <c r="B12" s="211"/>
      <c r="C12" s="211"/>
      <c r="D12" s="220"/>
      <c r="E12" s="225"/>
      <c r="F12" s="226">
        <v>1</v>
      </c>
      <c r="G12" s="6"/>
      <c r="H12" s="5"/>
      <c r="I12" s="149"/>
      <c r="J12" s="6"/>
      <c r="K12" s="5"/>
      <c r="L12" s="149"/>
      <c r="M12" s="5"/>
      <c r="N12" s="216"/>
    </row>
    <row r="13" spans="1:14" ht="12.75">
      <c r="A13" s="217"/>
      <c r="B13" s="218"/>
      <c r="C13" s="218"/>
      <c r="D13" s="219"/>
      <c r="E13" s="224"/>
      <c r="F13" s="224"/>
      <c r="G13" s="6"/>
      <c r="H13" s="5"/>
      <c r="I13" s="149"/>
      <c r="J13" s="6"/>
      <c r="K13" s="5"/>
      <c r="L13" s="149"/>
      <c r="M13" s="5"/>
      <c r="N13" s="216"/>
    </row>
    <row r="14" spans="1:14" ht="12.75">
      <c r="A14" s="196" t="s">
        <v>2</v>
      </c>
      <c r="B14" s="211"/>
      <c r="C14" s="211"/>
      <c r="D14" s="220"/>
      <c r="E14" s="225"/>
      <c r="F14" s="225"/>
      <c r="G14" s="6"/>
      <c r="H14" s="5"/>
      <c r="I14" s="149"/>
      <c r="J14" s="6"/>
      <c r="K14" s="5"/>
      <c r="L14" s="149"/>
      <c r="M14" s="5"/>
      <c r="N14" s="216"/>
    </row>
    <row r="15" spans="1:14" ht="12.75">
      <c r="A15" s="210" t="s">
        <v>113</v>
      </c>
      <c r="B15" s="211"/>
      <c r="C15" s="211"/>
      <c r="D15" s="220"/>
      <c r="E15" s="225"/>
      <c r="F15" s="225"/>
      <c r="G15" s="226">
        <v>1</v>
      </c>
      <c r="H15" s="5"/>
      <c r="I15" s="149"/>
      <c r="J15" s="6"/>
      <c r="K15" s="5"/>
      <c r="L15" s="149"/>
      <c r="M15" s="5"/>
      <c r="N15" s="216"/>
    </row>
    <row r="16" spans="1:14" ht="12.75">
      <c r="A16" s="217"/>
      <c r="B16" s="218"/>
      <c r="C16" s="218"/>
      <c r="D16" s="219"/>
      <c r="E16" s="224"/>
      <c r="F16" s="224"/>
      <c r="G16" s="224"/>
      <c r="H16" s="5"/>
      <c r="I16" s="149"/>
      <c r="J16" s="6"/>
      <c r="K16" s="5"/>
      <c r="L16" s="149"/>
      <c r="M16" s="5"/>
      <c r="N16" s="216"/>
    </row>
    <row r="17" spans="1:14" ht="12.75">
      <c r="A17" s="192" t="s">
        <v>99</v>
      </c>
      <c r="B17" s="211"/>
      <c r="C17" s="211"/>
      <c r="D17" s="220"/>
      <c r="E17" s="225"/>
      <c r="F17" s="225"/>
      <c r="G17" s="225"/>
      <c r="H17" s="5"/>
      <c r="I17" s="149"/>
      <c r="J17" s="6"/>
      <c r="K17" s="5"/>
      <c r="L17" s="149"/>
      <c r="M17" s="5"/>
      <c r="N17" s="216"/>
    </row>
    <row r="18" spans="1:14" ht="12.75">
      <c r="A18" s="210" t="s">
        <v>114</v>
      </c>
      <c r="B18" s="197"/>
      <c r="C18" s="197"/>
      <c r="D18" s="220"/>
      <c r="E18" s="225"/>
      <c r="F18" s="225"/>
      <c r="G18" s="225"/>
      <c r="H18" s="226" t="s">
        <v>1</v>
      </c>
      <c r="I18" s="149"/>
      <c r="J18" s="6"/>
      <c r="K18" s="5"/>
      <c r="L18" s="149"/>
      <c r="M18" s="5"/>
      <c r="N18" s="216"/>
    </row>
    <row r="19" spans="1:14" ht="12.75">
      <c r="A19" s="217"/>
      <c r="B19" s="218"/>
      <c r="C19" s="218"/>
      <c r="D19" s="219"/>
      <c r="E19" s="224"/>
      <c r="F19" s="224"/>
      <c r="G19" s="224"/>
      <c r="H19" s="224"/>
      <c r="I19" s="149"/>
      <c r="J19" s="6"/>
      <c r="K19" s="5"/>
      <c r="L19" s="149"/>
      <c r="M19" s="5"/>
      <c r="N19" s="216"/>
    </row>
    <row r="20" spans="1:14" ht="12.75">
      <c r="A20" s="204" t="s">
        <v>104</v>
      </c>
      <c r="B20" s="227"/>
      <c r="C20" s="228"/>
      <c r="D20" s="220"/>
      <c r="E20" s="225"/>
      <c r="F20" s="225"/>
      <c r="G20" s="225"/>
      <c r="H20" s="225"/>
      <c r="I20" s="149"/>
      <c r="J20" s="6"/>
      <c r="K20" s="5"/>
      <c r="L20" s="149"/>
      <c r="M20" s="5"/>
      <c r="N20" s="216"/>
    </row>
    <row r="21" spans="1:17" ht="12.75">
      <c r="A21" s="229" t="s">
        <v>94</v>
      </c>
      <c r="B21" s="228"/>
      <c r="C21" s="228"/>
      <c r="D21" s="220"/>
      <c r="E21" s="225"/>
      <c r="F21" s="225"/>
      <c r="G21" s="225"/>
      <c r="H21" s="225"/>
      <c r="I21" s="226">
        <v>1</v>
      </c>
      <c r="J21" s="6"/>
      <c r="K21" s="5"/>
      <c r="L21" s="149"/>
      <c r="M21" s="5"/>
      <c r="N21" s="216"/>
      <c r="Q21" s="182"/>
    </row>
    <row r="22" spans="1:14" ht="12.75">
      <c r="A22" s="217"/>
      <c r="B22" s="218"/>
      <c r="C22" s="218"/>
      <c r="D22" s="219"/>
      <c r="E22" s="224"/>
      <c r="F22" s="224"/>
      <c r="G22" s="224"/>
      <c r="H22" s="224"/>
      <c r="I22" s="224"/>
      <c r="J22" s="6"/>
      <c r="K22" s="5"/>
      <c r="L22" s="149"/>
      <c r="M22" s="5"/>
      <c r="N22" s="216"/>
    </row>
    <row r="23" spans="1:14" ht="12.75">
      <c r="A23" s="192" t="s">
        <v>41</v>
      </c>
      <c r="B23" s="211"/>
      <c r="C23" s="211"/>
      <c r="D23" s="220"/>
      <c r="E23" s="225"/>
      <c r="F23" s="225"/>
      <c r="G23" s="225"/>
      <c r="H23" s="225"/>
      <c r="I23" s="225"/>
      <c r="J23" s="6"/>
      <c r="K23" s="5"/>
      <c r="L23" s="149"/>
      <c r="M23" s="5"/>
      <c r="N23" s="216"/>
    </row>
    <row r="24" spans="1:14" ht="12.75">
      <c r="A24" s="210" t="s">
        <v>95</v>
      </c>
      <c r="B24" s="211"/>
      <c r="C24" s="211"/>
      <c r="D24" s="220"/>
      <c r="E24" s="225"/>
      <c r="F24" s="225"/>
      <c r="G24" s="225"/>
      <c r="H24" s="225"/>
      <c r="I24" s="225"/>
      <c r="J24" s="226" t="s">
        <v>1</v>
      </c>
      <c r="K24" s="5"/>
      <c r="L24" s="149"/>
      <c r="M24" s="5"/>
      <c r="N24" s="216"/>
    </row>
    <row r="25" spans="1:14" ht="12.75">
      <c r="A25" s="217"/>
      <c r="B25" s="218"/>
      <c r="C25" s="218"/>
      <c r="D25" s="219"/>
      <c r="E25" s="224"/>
      <c r="F25" s="224"/>
      <c r="G25" s="224"/>
      <c r="H25" s="224"/>
      <c r="I25" s="224"/>
      <c r="J25" s="224"/>
      <c r="K25" s="5"/>
      <c r="L25" s="149"/>
      <c r="M25" s="5"/>
      <c r="N25" s="216"/>
    </row>
    <row r="26" spans="1:14" ht="12.75">
      <c r="A26" s="192" t="s">
        <v>3</v>
      </c>
      <c r="B26" s="211"/>
      <c r="C26" s="211"/>
      <c r="D26" s="220"/>
      <c r="E26" s="220"/>
      <c r="F26" s="220"/>
      <c r="G26" s="220"/>
      <c r="H26" s="220"/>
      <c r="I26" s="220"/>
      <c r="J26" s="220"/>
      <c r="K26" s="5"/>
      <c r="L26" s="149"/>
      <c r="M26" s="5"/>
      <c r="N26" s="216"/>
    </row>
    <row r="27" spans="1:14" ht="12.75" hidden="1">
      <c r="A27" s="199" t="s">
        <v>96</v>
      </c>
      <c r="B27" s="200"/>
      <c r="C27" s="200"/>
      <c r="D27" s="201"/>
      <c r="E27" s="201"/>
      <c r="F27" s="201"/>
      <c r="G27" s="201"/>
      <c r="H27" s="201"/>
      <c r="I27" s="201"/>
      <c r="J27" s="201"/>
      <c r="K27" s="202">
        <v>0</v>
      </c>
      <c r="L27" s="149"/>
      <c r="M27" s="5"/>
      <c r="N27" s="216"/>
    </row>
    <row r="28" spans="1:14" ht="12.75">
      <c r="A28" s="229" t="s">
        <v>96</v>
      </c>
      <c r="B28" s="228"/>
      <c r="C28" s="228"/>
      <c r="D28" s="230"/>
      <c r="E28" s="230"/>
      <c r="F28" s="230"/>
      <c r="G28" s="230"/>
      <c r="H28" s="230"/>
      <c r="I28" s="230"/>
      <c r="J28" s="230"/>
      <c r="K28" s="203">
        <v>1</v>
      </c>
      <c r="L28" s="149"/>
      <c r="M28" s="5"/>
      <c r="N28" s="216"/>
    </row>
    <row r="29" spans="1:14" ht="12.75">
      <c r="A29" s="231"/>
      <c r="B29" s="232"/>
      <c r="C29" s="232"/>
      <c r="D29" s="233"/>
      <c r="E29" s="233"/>
      <c r="F29" s="233"/>
      <c r="G29" s="233"/>
      <c r="H29" s="233"/>
      <c r="I29" s="233"/>
      <c r="J29" s="233"/>
      <c r="K29" s="224"/>
      <c r="L29" s="149"/>
      <c r="M29" s="5"/>
      <c r="N29" s="216"/>
    </row>
    <row r="30" spans="1:14" ht="12.75">
      <c r="A30" s="194" t="s">
        <v>35</v>
      </c>
      <c r="B30" s="211"/>
      <c r="C30" s="211"/>
      <c r="D30" s="220"/>
      <c r="E30" s="220"/>
      <c r="F30" s="220"/>
      <c r="G30" s="220"/>
      <c r="H30" s="220"/>
      <c r="I30" s="220"/>
      <c r="J30" s="220"/>
      <c r="K30" s="225"/>
      <c r="L30" s="149"/>
      <c r="M30" s="5"/>
      <c r="N30" s="216"/>
    </row>
    <row r="31" spans="1:14" ht="11.25" customHeight="1">
      <c r="A31" s="210" t="s">
        <v>97</v>
      </c>
      <c r="B31" s="211"/>
      <c r="C31" s="211"/>
      <c r="D31" s="220"/>
      <c r="E31" s="220"/>
      <c r="F31" s="220"/>
      <c r="G31" s="220"/>
      <c r="H31" s="220"/>
      <c r="I31" s="220"/>
      <c r="J31" s="220"/>
      <c r="K31" s="225"/>
      <c r="L31" s="234" t="s">
        <v>98</v>
      </c>
      <c r="M31" s="5"/>
      <c r="N31" s="216"/>
    </row>
    <row r="32" spans="1:14" ht="12.75">
      <c r="A32" s="217"/>
      <c r="B32" s="218"/>
      <c r="C32" s="218"/>
      <c r="D32" s="219"/>
      <c r="E32" s="219"/>
      <c r="F32" s="219"/>
      <c r="G32" s="219"/>
      <c r="H32" s="219"/>
      <c r="I32" s="219"/>
      <c r="J32" s="219"/>
      <c r="K32" s="224"/>
      <c r="L32" s="198"/>
      <c r="M32" s="5"/>
      <c r="N32" s="216"/>
    </row>
    <row r="33" spans="1:14" ht="12.75">
      <c r="A33" s="192" t="s">
        <v>46</v>
      </c>
      <c r="B33" s="211"/>
      <c r="C33" s="211"/>
      <c r="D33" s="220"/>
      <c r="E33" s="220"/>
      <c r="F33" s="220"/>
      <c r="G33" s="220"/>
      <c r="H33" s="220"/>
      <c r="I33" s="220"/>
      <c r="J33" s="220"/>
      <c r="K33" s="220"/>
      <c r="L33" s="148"/>
      <c r="M33" s="5"/>
      <c r="N33" s="216"/>
    </row>
    <row r="34" spans="1:14" ht="12.75">
      <c r="A34" s="210" t="s">
        <v>13</v>
      </c>
      <c r="B34" s="211"/>
      <c r="C34" s="211"/>
      <c r="D34" s="220"/>
      <c r="E34" s="220"/>
      <c r="F34" s="220"/>
      <c r="G34" s="220"/>
      <c r="H34" s="220"/>
      <c r="I34" s="220"/>
      <c r="J34" s="220"/>
      <c r="K34" s="220"/>
      <c r="L34" s="220"/>
      <c r="M34" s="214">
        <v>0</v>
      </c>
      <c r="N34" s="216"/>
    </row>
    <row r="35" spans="1:14" ht="12.75">
      <c r="A35" s="210" t="s">
        <v>24</v>
      </c>
      <c r="B35" s="211"/>
      <c r="C35" s="211"/>
      <c r="D35" s="220"/>
      <c r="E35" s="220"/>
      <c r="F35" s="220"/>
      <c r="G35" s="220"/>
      <c r="H35" s="220"/>
      <c r="I35" s="220"/>
      <c r="J35" s="220"/>
      <c r="K35" s="220"/>
      <c r="L35" s="220"/>
      <c r="M35" s="214" t="s">
        <v>1</v>
      </c>
      <c r="N35" s="216"/>
    </row>
    <row r="36" spans="1:14" ht="12.75">
      <c r="A36" s="217"/>
      <c r="B36" s="218"/>
      <c r="C36" s="218"/>
      <c r="D36" s="219"/>
      <c r="E36" s="219"/>
      <c r="F36" s="219"/>
      <c r="G36" s="219"/>
      <c r="H36" s="219"/>
      <c r="I36" s="219"/>
      <c r="J36" s="219"/>
      <c r="K36" s="219"/>
      <c r="L36" s="219"/>
      <c r="M36" s="219"/>
      <c r="N36" s="216"/>
    </row>
    <row r="37" spans="1:14" ht="12.75">
      <c r="A37" s="192" t="s">
        <v>37</v>
      </c>
      <c r="B37" s="211"/>
      <c r="C37" s="211"/>
      <c r="D37" s="220"/>
      <c r="E37" s="220"/>
      <c r="F37" s="220"/>
      <c r="G37" s="220"/>
      <c r="H37" s="220"/>
      <c r="I37" s="220"/>
      <c r="J37" s="220"/>
      <c r="K37" s="220"/>
      <c r="L37" s="235"/>
      <c r="M37" s="235"/>
      <c r="N37" s="216"/>
    </row>
    <row r="38" spans="1:14" ht="12.75">
      <c r="A38" s="210" t="s">
        <v>36</v>
      </c>
      <c r="B38" s="211"/>
      <c r="C38" s="211"/>
      <c r="D38" s="220"/>
      <c r="E38" s="220"/>
      <c r="F38" s="220"/>
      <c r="G38" s="220"/>
      <c r="H38" s="220"/>
      <c r="I38" s="220"/>
      <c r="J38" s="220"/>
      <c r="K38" s="220"/>
      <c r="L38" s="235"/>
      <c r="M38" s="235"/>
      <c r="N38" s="226" t="s">
        <v>1</v>
      </c>
    </row>
    <row r="39" spans="1:14" ht="12.75">
      <c r="A39" s="217"/>
      <c r="B39" s="218"/>
      <c r="C39" s="218"/>
      <c r="D39" s="219"/>
      <c r="E39" s="219"/>
      <c r="F39" s="219"/>
      <c r="G39" s="219"/>
      <c r="H39" s="219"/>
      <c r="I39" s="219"/>
      <c r="J39" s="219"/>
      <c r="K39" s="219"/>
      <c r="L39" s="219"/>
      <c r="M39" s="219"/>
      <c r="N39" s="236"/>
    </row>
    <row r="40" spans="1:14" ht="12.75">
      <c r="A40" s="238"/>
      <c r="B40" s="238"/>
      <c r="C40" s="238"/>
      <c r="D40" s="238"/>
      <c r="E40" s="238"/>
      <c r="F40" s="238"/>
      <c r="G40" s="238"/>
      <c r="H40" s="238"/>
      <c r="I40" s="238"/>
      <c r="J40" s="238"/>
      <c r="K40" s="238"/>
      <c r="L40" s="238"/>
      <c r="M40" s="238"/>
      <c r="N40" s="238"/>
    </row>
  </sheetData>
  <sheetProtection password="CAE7" sheet="1"/>
  <mergeCells count="1">
    <mergeCell ref="B2:N2"/>
  </mergeCells>
  <printOptions/>
  <pageMargins left="0.75" right="0.75" top="1" bottom="1" header="0.5" footer="0.5"/>
  <pageSetup horizontalDpi="600" verticalDpi="600" orientation="portrait" paperSize="9" scale="80" r:id="rId1"/>
  <headerFooter alignWithMargins="0">
    <oddHeader>&amp;C&amp;A</oddHeader>
    <oddFooter>&amp;LPage &amp;P of &amp;N&amp;C&amp;F&amp;R&amp;D</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T38"/>
  <sheetViews>
    <sheetView showGridLines="0" showRowColHeaders="0" zoomScalePageLayoutView="0" workbookViewId="0" topLeftCell="A1">
      <pane ySplit="5" topLeftCell="A6" activePane="bottomLeft" state="frozen"/>
      <selection pane="topLeft" activeCell="A1" sqref="A1"/>
      <selection pane="bottomLeft" activeCell="W38" sqref="W38"/>
    </sheetView>
  </sheetViews>
  <sheetFormatPr defaultColWidth="9.140625" defaultRowHeight="12"/>
  <cols>
    <col min="1" max="6" width="10.7109375" style="0" customWidth="1"/>
    <col min="7" max="7" width="14.421875" style="0" customWidth="1"/>
    <col min="8" max="8" width="13.421875" style="0" customWidth="1"/>
    <col min="9" max="9" width="7.8515625" style="0" customWidth="1"/>
    <col min="10" max="15" width="5.00390625" style="0" customWidth="1"/>
    <col min="16" max="16" width="3.28125" style="0" customWidth="1"/>
    <col min="17" max="17" width="3.7109375" style="0" customWidth="1"/>
    <col min="18" max="20" width="5.00390625" style="0" customWidth="1"/>
  </cols>
  <sheetData>
    <row r="1" spans="1:20" ht="18.75" thickTop="1">
      <c r="A1" s="96"/>
      <c r="B1" s="94"/>
      <c r="C1" s="94"/>
      <c r="D1" s="94"/>
      <c r="E1" s="94"/>
      <c r="F1" s="94"/>
      <c r="G1" s="94"/>
      <c r="H1" s="94"/>
      <c r="I1" s="94"/>
      <c r="J1" s="94"/>
      <c r="K1" s="94"/>
      <c r="L1" s="94"/>
      <c r="M1" s="94"/>
      <c r="N1" s="94"/>
      <c r="O1" s="94"/>
      <c r="P1" s="94"/>
      <c r="Q1" s="94"/>
      <c r="R1" s="94"/>
      <c r="S1" s="94"/>
      <c r="T1" s="8"/>
    </row>
    <row r="2" spans="1:20" ht="15" hidden="1">
      <c r="A2" s="9" t="s">
        <v>23</v>
      </c>
      <c r="B2" s="10"/>
      <c r="C2" s="10"/>
      <c r="D2" s="10"/>
      <c r="E2" s="10"/>
      <c r="F2" s="10"/>
      <c r="G2" s="10"/>
      <c r="H2" s="10"/>
      <c r="I2" s="10"/>
      <c r="J2" s="10"/>
      <c r="K2" s="10"/>
      <c r="L2" s="10"/>
      <c r="M2" s="10"/>
      <c r="N2" s="10"/>
      <c r="O2" s="10"/>
      <c r="P2" s="10"/>
      <c r="Q2" s="10"/>
      <c r="R2" s="10"/>
      <c r="S2" s="10"/>
      <c r="T2" s="11"/>
    </row>
    <row r="3" spans="1:20" ht="16.5" hidden="1" thickBot="1">
      <c r="A3" s="255"/>
      <c r="B3" s="256"/>
      <c r="C3" s="256"/>
      <c r="D3" s="256"/>
      <c r="E3" s="256"/>
      <c r="F3" s="257"/>
      <c r="G3" s="12" t="s">
        <v>6</v>
      </c>
      <c r="H3" s="13"/>
      <c r="I3" s="13"/>
      <c r="J3" s="13"/>
      <c r="K3" s="13"/>
      <c r="L3" s="13"/>
      <c r="M3" s="13"/>
      <c r="N3" s="13"/>
      <c r="O3" s="13"/>
      <c r="P3" s="13"/>
      <c r="Q3" s="13"/>
      <c r="R3" s="13"/>
      <c r="S3" s="14"/>
      <c r="T3" s="11"/>
    </row>
    <row r="4" spans="1:20" ht="12" thickBot="1">
      <c r="A4" s="15"/>
      <c r="B4" s="10"/>
      <c r="C4" s="10"/>
      <c r="D4" s="10"/>
      <c r="E4" s="10"/>
      <c r="F4" s="10"/>
      <c r="G4" s="16"/>
      <c r="H4" s="17" t="s">
        <v>5</v>
      </c>
      <c r="I4" s="17" t="s">
        <v>30</v>
      </c>
      <c r="J4" s="17">
        <v>6</v>
      </c>
      <c r="K4" s="18">
        <v>7</v>
      </c>
      <c r="L4" s="18">
        <v>8</v>
      </c>
      <c r="M4" s="17">
        <v>9</v>
      </c>
      <c r="N4" s="17">
        <v>10</v>
      </c>
      <c r="O4" s="17">
        <v>11</v>
      </c>
      <c r="P4" s="259" t="s">
        <v>25</v>
      </c>
      <c r="Q4" s="260"/>
      <c r="R4" s="17">
        <v>14</v>
      </c>
      <c r="S4" s="95">
        <v>15</v>
      </c>
      <c r="T4" s="19"/>
    </row>
    <row r="5" spans="1:20" ht="18" customHeight="1" thickBot="1">
      <c r="A5" s="261"/>
      <c r="B5" s="262"/>
      <c r="C5" s="262"/>
      <c r="D5" s="262"/>
      <c r="E5" s="262"/>
      <c r="F5" s="262"/>
      <c r="G5" s="263"/>
      <c r="H5" s="20" t="str">
        <f>$H$7</f>
        <v>P153</v>
      </c>
      <c r="I5" s="20" t="str">
        <f>H10</f>
        <v>1</v>
      </c>
      <c r="J5" s="20" t="str">
        <f>$H$14</f>
        <v>1</v>
      </c>
      <c r="K5" s="20" t="str">
        <f>$H$16</f>
        <v>1</v>
      </c>
      <c r="L5" s="20" t="str">
        <f>$H$18</f>
        <v>A</v>
      </c>
      <c r="M5" s="20" t="str">
        <f>$H$20</f>
        <v>1</v>
      </c>
      <c r="N5" s="20" t="str">
        <f>$H$22</f>
        <v>A</v>
      </c>
      <c r="O5" s="21" t="str">
        <f>$H$25</f>
        <v>1</v>
      </c>
      <c r="P5" s="253" t="str">
        <f>$H$27</f>
        <v>01</v>
      </c>
      <c r="Q5" s="254"/>
      <c r="R5" s="54" t="str">
        <f>$H$29</f>
        <v>0</v>
      </c>
      <c r="S5" s="54" t="str">
        <f>$H$31</f>
        <v>A</v>
      </c>
      <c r="T5" s="22"/>
    </row>
    <row r="6" spans="1:20" ht="15.75">
      <c r="A6" s="146" t="s">
        <v>47</v>
      </c>
      <c r="B6" s="10"/>
      <c r="C6" s="10"/>
      <c r="D6" s="10"/>
      <c r="E6" s="10"/>
      <c r="F6" s="10"/>
      <c r="G6" s="10"/>
      <c r="H6" s="163"/>
      <c r="I6" s="154"/>
      <c r="J6" s="104"/>
      <c r="K6" s="108"/>
      <c r="L6" s="101"/>
      <c r="M6" s="117"/>
      <c r="N6" s="124"/>
      <c r="O6" s="125"/>
      <c r="P6" s="104"/>
      <c r="Q6" s="129"/>
      <c r="R6" s="132"/>
      <c r="S6" s="133"/>
      <c r="T6" s="11"/>
    </row>
    <row r="7" spans="1:20" ht="13.5" customHeight="1">
      <c r="A7" s="15"/>
      <c r="B7" s="10"/>
      <c r="C7" s="10"/>
      <c r="D7" s="10"/>
      <c r="E7" s="10"/>
      <c r="F7" s="10"/>
      <c r="G7" s="10"/>
      <c r="H7" s="251" t="str">
        <f>VLOOKUP(Database!$B$1,Database!$A$2:$C$4,3,FALSE)</f>
        <v>P153</v>
      </c>
      <c r="I7" s="160"/>
      <c r="J7" s="105"/>
      <c r="K7" s="109"/>
      <c r="L7" s="102"/>
      <c r="M7" s="118"/>
      <c r="N7" s="123"/>
      <c r="O7" s="103"/>
      <c r="P7" s="105"/>
      <c r="Q7" s="119"/>
      <c r="R7" s="123"/>
      <c r="S7" s="126"/>
      <c r="T7" s="11"/>
    </row>
    <row r="8" spans="1:20" ht="9" customHeight="1">
      <c r="A8" s="15"/>
      <c r="B8" s="10"/>
      <c r="C8" s="10"/>
      <c r="D8" s="10"/>
      <c r="E8" s="10"/>
      <c r="F8" s="10"/>
      <c r="G8" s="10"/>
      <c r="H8" s="258"/>
      <c r="I8" s="160"/>
      <c r="J8" s="105"/>
      <c r="K8" s="109"/>
      <c r="L8" s="102"/>
      <c r="M8" s="118"/>
      <c r="N8" s="123"/>
      <c r="O8" s="103"/>
      <c r="P8" s="105"/>
      <c r="Q8" s="119"/>
      <c r="R8" s="123"/>
      <c r="S8" s="126"/>
      <c r="T8" s="11"/>
    </row>
    <row r="9" spans="1:20" ht="18">
      <c r="A9" s="146" t="s">
        <v>102</v>
      </c>
      <c r="B9" s="10"/>
      <c r="C9" s="10"/>
      <c r="D9" s="10"/>
      <c r="E9" s="10"/>
      <c r="F9" s="10"/>
      <c r="G9" s="10"/>
      <c r="H9" s="127"/>
      <c r="I9" s="162"/>
      <c r="J9" s="106"/>
      <c r="K9" s="109"/>
      <c r="L9" s="102"/>
      <c r="M9" s="118"/>
      <c r="N9" s="123"/>
      <c r="O9" s="103"/>
      <c r="P9" s="105"/>
      <c r="Q9" s="119"/>
      <c r="R9" s="123"/>
      <c r="S9" s="126"/>
      <c r="T9" s="11"/>
    </row>
    <row r="10" spans="1:20" ht="23.25" customHeight="1">
      <c r="A10" s="15"/>
      <c r="B10" s="10"/>
      <c r="C10" s="10"/>
      <c r="D10" s="10"/>
      <c r="E10" s="10"/>
      <c r="F10" s="10"/>
      <c r="G10" s="10"/>
      <c r="H10" s="28" t="str">
        <f>VLOOKUP(Database!$B$13,Database!$A$14:$C$17,3,FALSE)</f>
        <v>1</v>
      </c>
      <c r="I10" s="270"/>
      <c r="J10" s="106"/>
      <c r="K10" s="109"/>
      <c r="L10" s="102"/>
      <c r="M10" s="118"/>
      <c r="N10" s="123"/>
      <c r="O10" s="103"/>
      <c r="P10" s="105"/>
      <c r="Q10" s="119"/>
      <c r="R10" s="123"/>
      <c r="S10" s="126"/>
      <c r="T10" s="11"/>
    </row>
    <row r="11" spans="1:20" ht="15.75">
      <c r="A11" s="146" t="s">
        <v>103</v>
      </c>
      <c r="B11" s="10"/>
      <c r="C11" s="10"/>
      <c r="D11" s="10"/>
      <c r="E11" s="10"/>
      <c r="F11" s="10"/>
      <c r="G11" s="10"/>
      <c r="H11" s="130"/>
      <c r="I11" s="130"/>
      <c r="J11" s="119"/>
      <c r="K11" s="109"/>
      <c r="L11" s="102"/>
      <c r="M11" s="118"/>
      <c r="N11" s="123"/>
      <c r="O11" s="103"/>
      <c r="P11" s="105"/>
      <c r="Q11" s="119"/>
      <c r="R11" s="123"/>
      <c r="S11" s="126"/>
      <c r="T11" s="11"/>
    </row>
    <row r="12" spans="1:20" ht="21.75" customHeight="1">
      <c r="A12" s="15"/>
      <c r="B12" s="10"/>
      <c r="C12" s="10"/>
      <c r="D12" s="10"/>
      <c r="E12" s="10"/>
      <c r="F12" s="10"/>
      <c r="G12" s="10"/>
      <c r="H12" s="106"/>
      <c r="I12" s="106"/>
      <c r="J12" s="119"/>
      <c r="K12" s="109"/>
      <c r="L12" s="102"/>
      <c r="M12" s="118"/>
      <c r="N12" s="123"/>
      <c r="O12" s="103"/>
      <c r="P12" s="105"/>
      <c r="Q12" s="119"/>
      <c r="R12" s="123"/>
      <c r="S12" s="126"/>
      <c r="T12" s="11"/>
    </row>
    <row r="13" spans="1:20" ht="15.75" customHeight="1">
      <c r="A13" s="146" t="s">
        <v>106</v>
      </c>
      <c r="B13" s="10"/>
      <c r="C13" s="10"/>
      <c r="D13" s="10"/>
      <c r="E13" s="10"/>
      <c r="F13" s="10"/>
      <c r="G13" s="10"/>
      <c r="H13" s="107"/>
      <c r="I13" s="106"/>
      <c r="J13" s="106"/>
      <c r="K13" s="109"/>
      <c r="L13" s="102"/>
      <c r="M13" s="118"/>
      <c r="N13" s="123"/>
      <c r="O13" s="103"/>
      <c r="P13" s="105"/>
      <c r="Q13" s="119"/>
      <c r="R13" s="123"/>
      <c r="S13" s="126"/>
      <c r="T13" s="11"/>
    </row>
    <row r="14" spans="1:20" ht="23.25" customHeight="1">
      <c r="A14" s="15"/>
      <c r="B14" s="10"/>
      <c r="C14" s="10"/>
      <c r="D14" s="10"/>
      <c r="E14" s="10"/>
      <c r="F14" s="10"/>
      <c r="G14" s="10"/>
      <c r="H14" s="150" t="str">
        <f>VLOOKUP(Database!$B$25,Database!$A$26:$C$27,3,FALSE)</f>
        <v>1</v>
      </c>
      <c r="I14" s="165"/>
      <c r="J14" s="106"/>
      <c r="K14" s="109"/>
      <c r="L14" s="102"/>
      <c r="M14" s="118"/>
      <c r="N14" s="123"/>
      <c r="O14" s="103"/>
      <c r="P14" s="105"/>
      <c r="Q14" s="119"/>
      <c r="R14" s="123"/>
      <c r="S14" s="126"/>
      <c r="T14" s="11"/>
    </row>
    <row r="15" spans="1:20" ht="15.75" customHeight="1">
      <c r="A15" s="146" t="s">
        <v>2</v>
      </c>
      <c r="B15" s="10"/>
      <c r="C15" s="10"/>
      <c r="D15" s="10"/>
      <c r="E15" s="10"/>
      <c r="F15" s="10"/>
      <c r="G15" s="10"/>
      <c r="H15" s="112"/>
      <c r="I15" s="113"/>
      <c r="J15" s="113"/>
      <c r="K15" s="110"/>
      <c r="L15" s="102"/>
      <c r="M15" s="118"/>
      <c r="N15" s="123"/>
      <c r="O15" s="103"/>
      <c r="P15" s="105"/>
      <c r="Q15" s="119"/>
      <c r="R15" s="123"/>
      <c r="S15" s="126"/>
      <c r="T15" s="11"/>
    </row>
    <row r="16" spans="1:20" ht="22.5" customHeight="1">
      <c r="A16" s="15"/>
      <c r="B16" s="10"/>
      <c r="C16" s="10"/>
      <c r="D16" s="10"/>
      <c r="E16" s="10"/>
      <c r="F16" s="10"/>
      <c r="G16" s="10"/>
      <c r="H16" s="27" t="str">
        <f>VLOOKUP(Database!$B$32,Database!$A$33:$C$36,3,FALSE)</f>
        <v>1</v>
      </c>
      <c r="I16" s="166"/>
      <c r="J16" s="131"/>
      <c r="K16" s="111"/>
      <c r="L16" s="102"/>
      <c r="M16" s="118"/>
      <c r="N16" s="123"/>
      <c r="O16" s="103"/>
      <c r="P16" s="105"/>
      <c r="Q16" s="119"/>
      <c r="R16" s="123"/>
      <c r="S16" s="126"/>
      <c r="T16" s="11"/>
    </row>
    <row r="17" spans="1:20" ht="15.75" customHeight="1">
      <c r="A17" s="146" t="s">
        <v>39</v>
      </c>
      <c r="B17" s="10"/>
      <c r="C17" s="10"/>
      <c r="D17" s="10"/>
      <c r="E17" s="10"/>
      <c r="F17" s="10"/>
      <c r="G17" s="10"/>
      <c r="H17" s="115"/>
      <c r="I17" s="103"/>
      <c r="J17" s="103"/>
      <c r="K17" s="103"/>
      <c r="L17" s="103"/>
      <c r="M17" s="118"/>
      <c r="N17" s="123"/>
      <c r="O17" s="103"/>
      <c r="P17" s="105"/>
      <c r="Q17" s="119"/>
      <c r="R17" s="123"/>
      <c r="S17" s="126"/>
      <c r="T17" s="11"/>
    </row>
    <row r="18" spans="1:20" ht="23.25" customHeight="1">
      <c r="A18" s="15"/>
      <c r="B18" s="10"/>
      <c r="C18" s="10"/>
      <c r="D18" s="10"/>
      <c r="E18" s="10"/>
      <c r="F18" s="10"/>
      <c r="G18" s="10"/>
      <c r="H18" s="150" t="str">
        <f>VLOOKUP(Database!$B$43,Database!$A$44:$C$47,3,FALSE)</f>
        <v>A</v>
      </c>
      <c r="I18" s="161"/>
      <c r="J18" s="116"/>
      <c r="K18" s="116"/>
      <c r="L18" s="114"/>
      <c r="M18" s="118"/>
      <c r="N18" s="123"/>
      <c r="O18" s="103"/>
      <c r="P18" s="105"/>
      <c r="Q18" s="119"/>
      <c r="R18" s="123"/>
      <c r="S18" s="126"/>
      <c r="T18" s="11"/>
    </row>
    <row r="19" spans="1:20" ht="16.5" customHeight="1">
      <c r="A19" s="146" t="s">
        <v>104</v>
      </c>
      <c r="B19" s="207"/>
      <c r="C19" s="207"/>
      <c r="D19" s="207"/>
      <c r="E19" s="10"/>
      <c r="F19" s="10"/>
      <c r="G19" s="10"/>
      <c r="H19" s="121"/>
      <c r="I19" s="155"/>
      <c r="J19" s="106"/>
      <c r="K19" s="106"/>
      <c r="L19" s="106"/>
      <c r="M19" s="119"/>
      <c r="N19" s="123"/>
      <c r="O19" s="103"/>
      <c r="P19" s="105"/>
      <c r="Q19" s="119"/>
      <c r="R19" s="123"/>
      <c r="S19" s="126"/>
      <c r="T19" s="11"/>
    </row>
    <row r="20" spans="1:20" ht="23.25" customHeight="1">
      <c r="A20" s="23"/>
      <c r="B20" s="10"/>
      <c r="C20" s="10"/>
      <c r="D20" s="10"/>
      <c r="E20" s="10"/>
      <c r="F20" s="10"/>
      <c r="G20" s="10"/>
      <c r="H20" s="150" t="str">
        <f>VLOOKUP(Database!$B$52,Database!$A$53:$C$56,3,FALSE)</f>
        <v>1</v>
      </c>
      <c r="I20" s="106"/>
      <c r="J20" s="106"/>
      <c r="K20" s="106"/>
      <c r="L20" s="122"/>
      <c r="M20" s="120"/>
      <c r="N20" s="123"/>
      <c r="O20" s="103"/>
      <c r="P20" s="105"/>
      <c r="Q20" s="119"/>
      <c r="R20" s="123"/>
      <c r="S20" s="126"/>
      <c r="T20" s="11"/>
    </row>
    <row r="21" spans="1:20" ht="15.75" customHeight="1">
      <c r="A21" s="146" t="s">
        <v>42</v>
      </c>
      <c r="B21" s="10"/>
      <c r="C21" s="10"/>
      <c r="D21" s="10"/>
      <c r="E21" s="10"/>
      <c r="F21" s="10"/>
      <c r="G21" s="10"/>
      <c r="H21" s="112"/>
      <c r="I21" s="113"/>
      <c r="J21" s="113"/>
      <c r="K21" s="113"/>
      <c r="L21" s="110"/>
      <c r="M21" s="110"/>
      <c r="N21" s="123"/>
      <c r="O21" s="103"/>
      <c r="P21" s="105"/>
      <c r="Q21" s="119"/>
      <c r="R21" s="123"/>
      <c r="S21" s="126"/>
      <c r="T21" s="11"/>
    </row>
    <row r="22" spans="1:20" ht="22.5" customHeight="1">
      <c r="A22" s="15"/>
      <c r="B22" s="10"/>
      <c r="C22" s="10"/>
      <c r="D22" s="10"/>
      <c r="E22" s="10"/>
      <c r="F22" s="10"/>
      <c r="G22" s="10"/>
      <c r="H22" s="251" t="str">
        <f>VLOOKUP(Database!$B$61,Database!$A$62:$C$68,3,FALSE)</f>
        <v>A</v>
      </c>
      <c r="I22" s="109"/>
      <c r="J22" s="110"/>
      <c r="K22" s="110"/>
      <c r="L22" s="110"/>
      <c r="M22" s="110"/>
      <c r="N22" s="123"/>
      <c r="O22" s="126"/>
      <c r="P22" s="105"/>
      <c r="Q22" s="119"/>
      <c r="R22" s="123"/>
      <c r="S22" s="126"/>
      <c r="T22" s="11"/>
    </row>
    <row r="23" spans="1:20" ht="9" customHeight="1" hidden="1">
      <c r="A23" s="15"/>
      <c r="B23" s="10"/>
      <c r="C23" s="10"/>
      <c r="D23" s="10"/>
      <c r="E23" s="10"/>
      <c r="F23" s="10"/>
      <c r="G23" s="10"/>
      <c r="H23" s="252"/>
      <c r="I23" s="151"/>
      <c r="J23" s="24"/>
      <c r="K23" s="25"/>
      <c r="L23" s="25"/>
      <c r="M23" s="25"/>
      <c r="N23" s="26"/>
      <c r="O23" s="126"/>
      <c r="P23" s="105"/>
      <c r="Q23" s="119"/>
      <c r="R23" s="123"/>
      <c r="S23" s="126"/>
      <c r="T23" s="11"/>
    </row>
    <row r="24" spans="1:20" ht="15.75" customHeight="1">
      <c r="A24" s="205" t="s">
        <v>3</v>
      </c>
      <c r="B24" s="206"/>
      <c r="C24" s="206"/>
      <c r="D24" s="10"/>
      <c r="E24" s="10"/>
      <c r="F24" s="10"/>
      <c r="G24" s="10"/>
      <c r="H24" s="127"/>
      <c r="I24" s="156"/>
      <c r="J24" s="128"/>
      <c r="K24" s="128"/>
      <c r="L24" s="128"/>
      <c r="M24" s="128"/>
      <c r="N24" s="128"/>
      <c r="O24" s="126"/>
      <c r="P24" s="105"/>
      <c r="Q24" s="119"/>
      <c r="R24" s="123"/>
      <c r="S24" s="126"/>
      <c r="T24" s="11"/>
    </row>
    <row r="25" spans="1:20" ht="22.5" customHeight="1">
      <c r="A25" s="15"/>
      <c r="B25" s="10"/>
      <c r="C25" s="10"/>
      <c r="D25" s="10"/>
      <c r="E25" s="10"/>
      <c r="F25" s="10"/>
      <c r="G25" s="10"/>
      <c r="H25" s="27" t="str">
        <f>VLOOKUP(Database!$B$70,Database!$A$71:$C$73,3,FALSE)</f>
        <v>1</v>
      </c>
      <c r="I25" s="102"/>
      <c r="J25" s="116"/>
      <c r="K25" s="103"/>
      <c r="L25" s="103"/>
      <c r="M25" s="103"/>
      <c r="N25" s="103"/>
      <c r="O25" s="114"/>
      <c r="P25" s="106"/>
      <c r="Q25" s="119"/>
      <c r="R25" s="123"/>
      <c r="S25" s="126"/>
      <c r="T25" s="11"/>
    </row>
    <row r="26" spans="1:20" ht="15" customHeight="1">
      <c r="A26" s="147" t="s">
        <v>9</v>
      </c>
      <c r="B26" s="13"/>
      <c r="C26" s="13"/>
      <c r="D26" s="13"/>
      <c r="E26" s="13"/>
      <c r="F26" s="13"/>
      <c r="G26" s="14"/>
      <c r="H26" s="130"/>
      <c r="I26" s="130"/>
      <c r="J26" s="130"/>
      <c r="K26" s="130"/>
      <c r="L26" s="130"/>
      <c r="M26" s="130"/>
      <c r="N26" s="130"/>
      <c r="O26" s="130"/>
      <c r="P26" s="106"/>
      <c r="Q26" s="119"/>
      <c r="R26" s="123"/>
      <c r="S26" s="126"/>
      <c r="T26" s="11"/>
    </row>
    <row r="27" spans="1:20" ht="22.5" customHeight="1">
      <c r="A27" s="23"/>
      <c r="B27" s="10"/>
      <c r="C27" s="10"/>
      <c r="D27" s="10"/>
      <c r="E27" s="10"/>
      <c r="F27" s="10"/>
      <c r="G27" s="10"/>
      <c r="H27" s="28" t="str">
        <f>VLOOKUP(Database!$B$77,Database!$A$78:$C$81,3,FALSE)</f>
        <v>01</v>
      </c>
      <c r="I27" s="107"/>
      <c r="J27" s="122"/>
      <c r="K27" s="122"/>
      <c r="L27" s="122"/>
      <c r="M27" s="122"/>
      <c r="N27" s="122"/>
      <c r="O27" s="122"/>
      <c r="P27" s="122"/>
      <c r="Q27" s="120"/>
      <c r="R27" s="123"/>
      <c r="S27" s="126"/>
      <c r="T27" s="11"/>
    </row>
    <row r="28" spans="1:20" ht="15.75" customHeight="1">
      <c r="A28" s="146" t="s">
        <v>46</v>
      </c>
      <c r="B28" s="10"/>
      <c r="C28" s="10"/>
      <c r="D28" s="10"/>
      <c r="E28" s="10"/>
      <c r="F28" s="10"/>
      <c r="G28" s="10"/>
      <c r="H28" s="112"/>
      <c r="I28" s="110"/>
      <c r="J28" s="110"/>
      <c r="K28" s="110"/>
      <c r="L28" s="110"/>
      <c r="M28" s="110"/>
      <c r="N28" s="110"/>
      <c r="O28" s="110"/>
      <c r="P28" s="110"/>
      <c r="Q28" s="110"/>
      <c r="R28" s="123"/>
      <c r="S28" s="126"/>
      <c r="T28" s="11"/>
    </row>
    <row r="29" spans="1:20" ht="22.5" customHeight="1">
      <c r="A29" s="179"/>
      <c r="B29" s="10"/>
      <c r="C29" s="10"/>
      <c r="D29" s="10"/>
      <c r="E29" s="10"/>
      <c r="F29" s="10"/>
      <c r="G29" s="10"/>
      <c r="H29" s="28" t="str">
        <f>VLOOKUP(Database!$B$87,Database!$A$88:$C$89,3,FALSE)</f>
        <v>0</v>
      </c>
      <c r="I29" s="110"/>
      <c r="J29" s="110"/>
      <c r="K29" s="110"/>
      <c r="L29" s="110"/>
      <c r="M29" s="131"/>
      <c r="N29" s="131"/>
      <c r="O29" s="131"/>
      <c r="P29" s="131"/>
      <c r="Q29" s="131"/>
      <c r="R29" s="111"/>
      <c r="S29" s="126"/>
      <c r="T29" s="11"/>
    </row>
    <row r="30" spans="1:20" ht="15.75" customHeight="1">
      <c r="A30" s="146" t="s">
        <v>4</v>
      </c>
      <c r="B30" s="13"/>
      <c r="C30" s="13"/>
      <c r="D30" s="13"/>
      <c r="E30" s="13"/>
      <c r="F30" s="13"/>
      <c r="G30" s="14"/>
      <c r="H30" s="128"/>
      <c r="I30" s="128"/>
      <c r="J30" s="128"/>
      <c r="K30" s="128"/>
      <c r="L30" s="128"/>
      <c r="M30" s="103"/>
      <c r="N30" s="103"/>
      <c r="O30" s="103"/>
      <c r="P30" s="103"/>
      <c r="Q30" s="103"/>
      <c r="R30" s="103"/>
      <c r="S30" s="126"/>
      <c r="T30" s="11"/>
    </row>
    <row r="31" spans="1:20" ht="22.5" customHeight="1">
      <c r="A31" s="23"/>
      <c r="B31" s="10"/>
      <c r="C31" s="10"/>
      <c r="D31" s="10"/>
      <c r="E31" s="10"/>
      <c r="F31" s="10"/>
      <c r="G31" s="10"/>
      <c r="H31" s="28" t="str">
        <f>VLOOKUP(Database!$B$94,Database!$A$95:$C$95,3,FALSE)</f>
        <v>A</v>
      </c>
      <c r="I31" s="116"/>
      <c r="J31" s="116"/>
      <c r="K31" s="116"/>
      <c r="L31" s="116"/>
      <c r="M31" s="116"/>
      <c r="N31" s="116"/>
      <c r="O31" s="116"/>
      <c r="P31" s="116"/>
      <c r="Q31" s="116"/>
      <c r="R31" s="116"/>
      <c r="S31" s="114"/>
      <c r="T31" s="11"/>
    </row>
    <row r="32" spans="1:20" ht="15.75" customHeight="1" thickBot="1">
      <c r="A32" s="29"/>
      <c r="B32" s="30"/>
      <c r="C32" s="30"/>
      <c r="D32" s="30"/>
      <c r="E32" s="30"/>
      <c r="F32" s="30"/>
      <c r="G32" s="30"/>
      <c r="H32" s="31"/>
      <c r="I32" s="31"/>
      <c r="J32" s="31"/>
      <c r="K32" s="31"/>
      <c r="L32" s="31"/>
      <c r="M32" s="31"/>
      <c r="N32" s="31"/>
      <c r="O32" s="31"/>
      <c r="P32" s="31"/>
      <c r="Q32" s="31"/>
      <c r="R32" s="31"/>
      <c r="S32" s="31"/>
      <c r="T32" s="32"/>
    </row>
    <row r="33" spans="1:19" ht="22.5" customHeight="1" thickTop="1">
      <c r="A33" s="10"/>
      <c r="B33" s="10"/>
      <c r="C33" s="10"/>
      <c r="D33" s="10"/>
      <c r="E33" s="10"/>
      <c r="F33" s="10"/>
      <c r="G33" s="10"/>
      <c r="H33" s="33"/>
      <c r="I33" s="33"/>
      <c r="J33" s="34"/>
      <c r="K33" s="34"/>
      <c r="L33" s="34"/>
      <c r="M33" s="34"/>
      <c r="N33" s="34"/>
      <c r="O33" s="34"/>
      <c r="P33" s="33"/>
      <c r="Q33" s="33"/>
      <c r="R33" s="33"/>
      <c r="S33" s="33"/>
    </row>
    <row r="34" spans="1:19" ht="15.75" customHeight="1">
      <c r="A34" s="35"/>
      <c r="B34" s="10"/>
      <c r="C34" s="10"/>
      <c r="D34" s="10"/>
      <c r="E34" s="10"/>
      <c r="F34" s="10"/>
      <c r="G34" s="10"/>
      <c r="H34" s="33"/>
      <c r="I34" s="33"/>
      <c r="J34" s="34"/>
      <c r="K34" s="34"/>
      <c r="L34" s="34"/>
      <c r="M34" s="34"/>
      <c r="N34" s="34"/>
      <c r="O34" s="34"/>
      <c r="P34" s="33"/>
      <c r="Q34" s="33"/>
      <c r="R34" s="33"/>
      <c r="S34" s="33"/>
    </row>
    <row r="35" spans="1:19" ht="11.25">
      <c r="A35" s="10"/>
      <c r="B35" s="10"/>
      <c r="C35" s="10"/>
      <c r="D35" s="10"/>
      <c r="E35" s="10"/>
      <c r="F35" s="10"/>
      <c r="G35" s="10"/>
      <c r="H35" s="33"/>
      <c r="I35" s="33"/>
      <c r="J35" s="34"/>
      <c r="K35" s="34"/>
      <c r="L35" s="34"/>
      <c r="M35" s="34"/>
      <c r="N35" s="34"/>
      <c r="O35" s="34"/>
      <c r="P35" s="33"/>
      <c r="Q35" s="33"/>
      <c r="R35" s="33"/>
      <c r="S35" s="33"/>
    </row>
    <row r="36" spans="1:19" ht="11.25">
      <c r="A36" s="10"/>
      <c r="B36" s="10"/>
      <c r="C36" s="10"/>
      <c r="D36" s="10"/>
      <c r="E36" s="10"/>
      <c r="F36" s="10"/>
      <c r="G36" s="10"/>
      <c r="H36" s="33"/>
      <c r="I36" s="33"/>
      <c r="J36" s="34"/>
      <c r="K36" s="34"/>
      <c r="L36" s="34"/>
      <c r="M36" s="34"/>
      <c r="N36" s="34"/>
      <c r="O36" s="34"/>
      <c r="P36" s="33"/>
      <c r="Q36" s="33"/>
      <c r="R36" s="33"/>
      <c r="S36" s="33"/>
    </row>
    <row r="37" spans="1:9" ht="11.25">
      <c r="A37" s="10"/>
      <c r="B37" s="10"/>
      <c r="C37" s="10"/>
      <c r="D37" s="10"/>
      <c r="E37" s="10"/>
      <c r="F37" s="10"/>
      <c r="G37" s="10"/>
      <c r="H37" s="10"/>
      <c r="I37" s="10"/>
    </row>
    <row r="38" spans="1:9" ht="11.25">
      <c r="A38" s="10"/>
      <c r="B38" s="10"/>
      <c r="C38" s="10"/>
      <c r="D38" s="10"/>
      <c r="E38" s="10"/>
      <c r="F38" s="10"/>
      <c r="G38" s="10"/>
      <c r="H38" s="10"/>
      <c r="I38" s="10"/>
    </row>
  </sheetData>
  <sheetProtection/>
  <mergeCells count="6">
    <mergeCell ref="H22:H23"/>
    <mergeCell ref="P5:Q5"/>
    <mergeCell ref="A3:F3"/>
    <mergeCell ref="H7:H8"/>
    <mergeCell ref="P4:Q4"/>
    <mergeCell ref="A5:G5"/>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2"/>
  <headerFooter alignWithMargins="0">
    <oddHeader>&amp;C&amp;A</oddHeader>
    <oddFooter>&amp;LPage &amp;P of &amp;N&amp;C&amp;F&amp;R&amp;D</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G10"/>
  <sheetViews>
    <sheetView showGridLines="0" showRowColHeaders="0" zoomScalePageLayoutView="0" workbookViewId="0" topLeftCell="A1">
      <pane ySplit="1" topLeftCell="A2" activePane="bottomLeft" state="frozen"/>
      <selection pane="topLeft" activeCell="A1" sqref="A1"/>
      <selection pane="bottomLeft" activeCell="E4" sqref="E4"/>
    </sheetView>
  </sheetViews>
  <sheetFormatPr defaultColWidth="10.7109375" defaultRowHeight="12"/>
  <cols>
    <col min="1" max="2" width="10.7109375" style="1" customWidth="1"/>
    <col min="3" max="3" width="20.7109375" style="1" customWidth="1"/>
    <col min="4" max="4" width="2.7109375" style="1" bestFit="1" customWidth="1"/>
    <col min="5" max="5" width="23.7109375" style="1" bestFit="1" customWidth="1"/>
    <col min="6" max="16384" width="10.7109375" style="1" customWidth="1"/>
  </cols>
  <sheetData>
    <row r="1" spans="1:7" ht="16.5" thickBot="1">
      <c r="A1" s="72" t="str">
        <f>'Master Text'!A1</f>
        <v>P153111A1A1010A</v>
      </c>
      <c r="B1" s="73"/>
      <c r="C1" s="73"/>
      <c r="D1" s="73"/>
      <c r="E1" s="74" t="s">
        <v>15</v>
      </c>
      <c r="F1" s="73"/>
      <c r="G1" s="75"/>
    </row>
    <row r="2" spans="1:7" ht="12.75">
      <c r="A2" s="3"/>
      <c r="B2" s="2"/>
      <c r="C2" s="2"/>
      <c r="D2" s="2"/>
      <c r="E2" s="2"/>
      <c r="F2" s="2"/>
      <c r="G2" s="66"/>
    </row>
    <row r="3" spans="1:7" ht="12.75">
      <c r="A3" s="3"/>
      <c r="B3" s="2"/>
      <c r="C3" s="2"/>
      <c r="D3" s="2"/>
      <c r="E3" s="2"/>
      <c r="F3" s="2"/>
      <c r="G3" s="66"/>
    </row>
    <row r="4" spans="1:7" ht="15">
      <c r="A4" s="76" t="s">
        <v>16</v>
      </c>
      <c r="B4" s="2"/>
      <c r="C4" s="2"/>
      <c r="D4" s="77" t="s">
        <v>10</v>
      </c>
      <c r="E4" s="177">
        <f>VLOOKUP(Database!$C$112,Database!$C$114:$F$129,2)</f>
        <v>0</v>
      </c>
      <c r="F4" s="2"/>
      <c r="G4" s="66"/>
    </row>
    <row r="5" spans="1:7" ht="15" hidden="1">
      <c r="A5" s="76" t="s">
        <v>17</v>
      </c>
      <c r="B5" s="2"/>
      <c r="C5" s="2"/>
      <c r="D5" s="77" t="s">
        <v>10</v>
      </c>
      <c r="E5" s="177" t="s">
        <v>48</v>
      </c>
      <c r="F5" s="2"/>
      <c r="G5" s="66"/>
    </row>
    <row r="6" spans="1:7" ht="12.75">
      <c r="A6" s="3"/>
      <c r="B6" s="2"/>
      <c r="C6" s="2"/>
      <c r="D6" s="2"/>
      <c r="E6" s="2"/>
      <c r="F6" s="2"/>
      <c r="G6" s="66"/>
    </row>
    <row r="7" spans="1:7" ht="12.75">
      <c r="A7" s="3"/>
      <c r="B7" s="2"/>
      <c r="C7" s="2"/>
      <c r="D7" s="2"/>
      <c r="E7" s="2"/>
      <c r="F7" s="2"/>
      <c r="G7" s="66"/>
    </row>
    <row r="8" spans="1:7" ht="12.75">
      <c r="A8" s="3"/>
      <c r="B8" s="2"/>
      <c r="C8" s="2"/>
      <c r="D8" s="2"/>
      <c r="E8" s="2"/>
      <c r="F8" s="2"/>
      <c r="G8" s="66"/>
    </row>
    <row r="9" spans="1:7" ht="12.75">
      <c r="A9" s="3"/>
      <c r="B9" s="2"/>
      <c r="C9" s="2"/>
      <c r="D9" s="2"/>
      <c r="E9" s="2"/>
      <c r="F9" s="2"/>
      <c r="G9" s="66"/>
    </row>
    <row r="10" spans="1:7" ht="13.5" thickBot="1">
      <c r="A10" s="69"/>
      <c r="B10" s="7"/>
      <c r="C10" s="7"/>
      <c r="D10" s="7"/>
      <c r="E10" s="7"/>
      <c r="F10" s="7"/>
      <c r="G10" s="71"/>
    </row>
  </sheetData>
  <sheetProtection password="C927" sheet="1" objects="1" scenarios="1"/>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&amp;LPage &amp;P of &amp;N&amp;C&amp;F&amp;R&amp;D</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D37"/>
  <sheetViews>
    <sheetView showGridLines="0" showRowColHeaders="0" zoomScalePageLayoutView="0" workbookViewId="0" topLeftCell="A1">
      <pane ySplit="1" topLeftCell="A2" activePane="bottomLeft" state="frozen"/>
      <selection pane="topLeft" activeCell="A2" sqref="A2"/>
      <selection pane="bottomLeft" activeCell="C51" sqref="C51"/>
    </sheetView>
  </sheetViews>
  <sheetFormatPr defaultColWidth="10.7109375" defaultRowHeight="12"/>
  <cols>
    <col min="1" max="1" width="10.00390625" style="1" customWidth="1"/>
    <col min="2" max="2" width="3.8515625" style="1" customWidth="1"/>
    <col min="3" max="3" width="86.140625" style="1" customWidth="1"/>
    <col min="4" max="4" width="14.140625" style="1" customWidth="1"/>
    <col min="5" max="16384" width="10.7109375" style="1" customWidth="1"/>
  </cols>
  <sheetData>
    <row r="1" spans="1:3" ht="15.75">
      <c r="A1" s="55" t="str">
        <f>CONCATENATE(Configurator!$H$5,Configurator!$I$5,Configurator!$J$5,Configurator!$K$5,Configurator!$L$5,Configurator!$M$5,Configurator!N5,Configurator!$O$5,Configurator!$P$5,Configurator!$R$5,Configurator!$S$5)</f>
        <v>P153111A1A1010A</v>
      </c>
      <c r="B1" s="56"/>
      <c r="C1" s="57"/>
    </row>
    <row r="2" spans="1:3" ht="12.75">
      <c r="A2" s="180" t="s">
        <v>101</v>
      </c>
      <c r="C2" s="60"/>
    </row>
    <row r="3" spans="1:3" ht="12.75">
      <c r="A3" s="4" t="s">
        <v>102</v>
      </c>
      <c r="B3" s="61"/>
      <c r="C3" s="66"/>
    </row>
    <row r="4" spans="1:3" ht="12.75">
      <c r="A4" s="264" t="str">
        <f>VLOOKUP(Database!$B$6,Database!$A$7:$C$10,2,FALSE)</f>
        <v>24 – 50 VDC</v>
      </c>
      <c r="B4" s="265"/>
      <c r="C4" s="266"/>
    </row>
    <row r="5" spans="1:3" ht="12.75">
      <c r="A5" s="4" t="s">
        <v>103</v>
      </c>
      <c r="B5" s="187"/>
      <c r="C5" s="188"/>
    </row>
    <row r="6" spans="1:3" ht="12.75">
      <c r="A6" s="186" t="str">
        <f>VLOOKUP(Database!$B$13,Database!$A$14:$B$17,2,FALSE)</f>
        <v>18V DC</v>
      </c>
      <c r="B6" s="187"/>
      <c r="C6" s="188"/>
    </row>
    <row r="7" spans="1:3" ht="12.75">
      <c r="A7" s="4" t="s">
        <v>33</v>
      </c>
      <c r="B7" s="61"/>
      <c r="C7" s="66"/>
    </row>
    <row r="8" spans="1:3" ht="12.75">
      <c r="A8" s="264" t="str">
        <f>VLOOKUP(Database!$B$25,Database!$A$26:$B$27,2,FALSE)</f>
        <v>Phase / Neutral CT (1A / 5A)</v>
      </c>
      <c r="B8" s="265"/>
      <c r="C8" s="266"/>
    </row>
    <row r="9" spans="1:3" ht="12.75">
      <c r="A9" s="4" t="s">
        <v>49</v>
      </c>
      <c r="B9" s="61"/>
      <c r="C9" s="66"/>
    </row>
    <row r="10" spans="1:3" ht="12.75">
      <c r="A10" s="264" t="str">
        <f>VLOOKUP(Database!$B$32,Database!$A$33:$B$35,2,FALSE)</f>
        <v>USB front port and RS485 rear port </v>
      </c>
      <c r="B10" s="265"/>
      <c r="C10" s="266"/>
    </row>
    <row r="11" spans="1:3" ht="12.75">
      <c r="A11" s="4" t="s">
        <v>39</v>
      </c>
      <c r="B11" s="61"/>
      <c r="C11" s="66"/>
    </row>
    <row r="12" spans="1:3" ht="12.75">
      <c r="A12" s="264" t="str">
        <f>Database!$B$44</f>
        <v>Standard ( 4 logic inputs + 4 relay outputs )</v>
      </c>
      <c r="B12" s="265"/>
      <c r="C12" s="266"/>
    </row>
    <row r="13" spans="1:3" ht="12.75">
      <c r="A13" s="4" t="s">
        <v>50</v>
      </c>
      <c r="B13" s="61"/>
      <c r="C13" s="66"/>
    </row>
    <row r="14" spans="1:3" ht="12.75">
      <c r="A14" s="264" t="str">
        <f>VLOOKUP(Database!$B$52,Database!$A$53:$C$56,2,FALSE)</f>
        <v>Modbus / IEC 60870-5-103</v>
      </c>
      <c r="B14" s="265"/>
      <c r="C14" s="266"/>
    </row>
    <row r="15" spans="1:3" ht="12.75">
      <c r="A15" s="4" t="s">
        <v>51</v>
      </c>
      <c r="B15" s="61"/>
      <c r="C15" s="66"/>
    </row>
    <row r="16" spans="1:3" ht="12.75">
      <c r="A16" s="264" t="str">
        <f>VLOOKUP(Database!$B$61,Database!$A$62:$C$65,2,FALSE)</f>
        <v>Non drawout</v>
      </c>
      <c r="B16" s="265"/>
      <c r="C16" s="266"/>
    </row>
    <row r="17" spans="1:3" ht="12.75">
      <c r="A17" s="4" t="s">
        <v>27</v>
      </c>
      <c r="B17" s="61"/>
      <c r="C17" s="66"/>
    </row>
    <row r="18" spans="1:3" ht="12.75">
      <c r="A18" s="264" t="str">
        <f>(VLOOKUP(Database!$B$70,Database!$A$71:$C$74,2))</f>
        <v>English</v>
      </c>
      <c r="B18" s="265"/>
      <c r="C18" s="266"/>
    </row>
    <row r="19" spans="1:3" ht="12.75">
      <c r="A19" s="267" t="s">
        <v>107</v>
      </c>
      <c r="B19" s="268"/>
      <c r="C19" s="269"/>
    </row>
    <row r="20" spans="1:3" ht="12.75">
      <c r="A20" s="4" t="s">
        <v>28</v>
      </c>
      <c r="B20" s="61"/>
      <c r="C20" s="66"/>
    </row>
    <row r="21" spans="1:3" ht="12.75">
      <c r="A21" s="264" t="str">
        <f>Configurator!P5</f>
        <v>01</v>
      </c>
      <c r="B21" s="265"/>
      <c r="C21" s="266"/>
    </row>
    <row r="22" spans="1:3" ht="12.75">
      <c r="A22" s="62" t="s">
        <v>29</v>
      </c>
      <c r="B22" s="61"/>
      <c r="C22" s="66"/>
    </row>
    <row r="23" spans="1:3" ht="12.75">
      <c r="A23" s="264" t="str">
        <f>VLOOKUP(Database!$B$87,Database!$A$88:$C$89,2,FALSE)</f>
        <v>Default</v>
      </c>
      <c r="B23" s="265"/>
      <c r="C23" s="266"/>
    </row>
    <row r="24" spans="1:3" ht="12.75">
      <c r="A24" s="62" t="s">
        <v>4</v>
      </c>
      <c r="B24" s="61"/>
      <c r="C24" s="66"/>
    </row>
    <row r="25" spans="1:3" ht="12.75">
      <c r="A25" s="264" t="str">
        <f>VLOOKUP(Database!$B$94,Database!$A$95:$C$95,2,FALSE)</f>
        <v>Initial release</v>
      </c>
      <c r="B25" s="265"/>
      <c r="C25" s="266"/>
    </row>
    <row r="26" spans="1:3" ht="12.75" customHeight="1">
      <c r="A26" s="63"/>
      <c r="B26" s="64"/>
      <c r="C26" s="65"/>
    </row>
    <row r="27" spans="1:3" ht="12.75">
      <c r="A27" s="58"/>
      <c r="B27" s="59"/>
      <c r="C27" s="60"/>
    </row>
    <row r="28" spans="1:3" ht="12.75">
      <c r="A28" s="3" t="s">
        <v>11</v>
      </c>
      <c r="B28" s="2"/>
      <c r="C28" s="66"/>
    </row>
    <row r="29" spans="1:3" ht="12.75">
      <c r="A29" s="67" t="s">
        <v>12</v>
      </c>
      <c r="B29" s="68" t="s">
        <v>1</v>
      </c>
      <c r="C29" s="78" t="s">
        <v>36</v>
      </c>
    </row>
    <row r="30" spans="1:4" ht="13.5" thickBot="1">
      <c r="A30" s="69"/>
      <c r="B30" s="70"/>
      <c r="C30" s="71"/>
      <c r="D30" s="2"/>
    </row>
    <row r="31" spans="1:4" ht="12.75">
      <c r="A31" s="2"/>
      <c r="B31" s="61"/>
      <c r="C31" s="2"/>
      <c r="D31" s="2"/>
    </row>
    <row r="32" spans="1:4" ht="12.75">
      <c r="A32" s="2"/>
      <c r="B32" s="61"/>
      <c r="C32" s="2"/>
      <c r="D32" s="2"/>
    </row>
    <row r="33" spans="1:4" ht="12.75">
      <c r="A33" s="2"/>
      <c r="B33" s="61"/>
      <c r="C33" s="2"/>
      <c r="D33" s="2"/>
    </row>
    <row r="34" spans="1:4" ht="12.75">
      <c r="A34" s="2"/>
      <c r="B34" s="61"/>
      <c r="C34" s="2"/>
      <c r="D34" s="2"/>
    </row>
    <row r="35" spans="1:3" ht="12.75">
      <c r="A35" s="2"/>
      <c r="B35" s="61"/>
      <c r="C35" s="2"/>
    </row>
    <row r="36" spans="1:3" ht="12.75">
      <c r="A36" s="2"/>
      <c r="B36" s="61"/>
      <c r="C36" s="2"/>
    </row>
    <row r="37" spans="1:3" ht="12.75">
      <c r="A37" s="2"/>
      <c r="B37" s="2"/>
      <c r="C37" s="2"/>
    </row>
  </sheetData>
  <sheetProtection password="CAE7" sheet="1"/>
  <mergeCells count="11">
    <mergeCell ref="A4:C4"/>
    <mergeCell ref="A8:C8"/>
    <mergeCell ref="A10:C10"/>
    <mergeCell ref="A19:C19"/>
    <mergeCell ref="A21:C21"/>
    <mergeCell ref="A23:C23"/>
    <mergeCell ref="A18:C18"/>
    <mergeCell ref="A25:C25"/>
    <mergeCell ref="A12:C12"/>
    <mergeCell ref="A14:C14"/>
    <mergeCell ref="A16:C16"/>
  </mergeCells>
  <printOptions/>
  <pageMargins left="0.75" right="0.75" top="1" bottom="1" header="0.5" footer="0.5"/>
  <pageSetup fitToHeight="0" fitToWidth="1" horizontalDpi="600" verticalDpi="600" orientation="portrait" paperSize="9" r:id="rId1"/>
  <headerFooter alignWithMargins="0">
    <oddHeader>&amp;C&amp;A</oddHeader>
    <oddFooter>&amp;LPage &amp;P of &amp;N&amp;C&amp;F&amp;R&amp;D</oddFooter>
  </headerFooter>
</worksheet>
</file>

<file path=xl/worksheets/sheet6.xml><?xml version="1.0" encoding="utf-8"?>
<worksheet xmlns="http://schemas.openxmlformats.org/spreadsheetml/2006/main" xmlns:r="http://schemas.openxmlformats.org/officeDocument/2006/relationships">
  <sheetPr codeName="Sheet3"/>
  <dimension ref="A1:O129"/>
  <sheetViews>
    <sheetView zoomScalePageLayoutView="0" workbookViewId="0" topLeftCell="A17">
      <selection activeCell="D32" sqref="D32"/>
    </sheetView>
  </sheetViews>
  <sheetFormatPr defaultColWidth="9.140625" defaultRowHeight="12"/>
  <cols>
    <col min="1" max="1" width="3.140625" style="0" bestFit="1" customWidth="1"/>
    <col min="2" max="2" width="39.28125" style="36" bestFit="1" customWidth="1"/>
    <col min="3" max="3" width="7.140625" style="0" customWidth="1"/>
    <col min="4" max="4" width="19.140625" style="0" bestFit="1" customWidth="1"/>
    <col min="6" max="6" width="16.00390625" style="0" bestFit="1" customWidth="1"/>
    <col min="8" max="8" width="11.140625" style="0" customWidth="1"/>
    <col min="10" max="10" width="14.8515625" style="0" customWidth="1"/>
    <col min="11" max="11" width="15.28125" style="0" bestFit="1" customWidth="1"/>
    <col min="15" max="15" width="6.421875" style="0" customWidth="1"/>
    <col min="16" max="16" width="7.140625" style="0" customWidth="1"/>
    <col min="17" max="17" width="6.7109375" style="0" customWidth="1"/>
    <col min="18" max="18" width="6.421875" style="0" customWidth="1"/>
  </cols>
  <sheetData>
    <row r="1" spans="2:8" ht="11.25">
      <c r="B1" s="80">
        <v>1</v>
      </c>
      <c r="C1" s="159" t="str">
        <f>Configurator!$H$5</f>
        <v>P153</v>
      </c>
      <c r="H1" t="s">
        <v>38</v>
      </c>
    </row>
    <row r="2" spans="1:8" ht="11.25">
      <c r="A2" s="43">
        <v>1</v>
      </c>
      <c r="B2" s="49" t="str">
        <f>HLOOKUP('Date Drivers'!$B$1,'Date Drivers'!$D$2:$H$106,3)</f>
        <v>Non Dir. O/C + E/F  (4 Element)</v>
      </c>
      <c r="C2" s="46" t="str">
        <f>HLOOKUP('Date Drivers'!$B$1,'Date Drivers'!$D$2:$H$106,12)</f>
        <v>P153</v>
      </c>
      <c r="F2" s="152" t="s">
        <v>108</v>
      </c>
      <c r="G2" s="152"/>
      <c r="H2" s="152" t="s">
        <v>108</v>
      </c>
    </row>
    <row r="3" spans="1:8" ht="11.25">
      <c r="A3" s="44">
        <v>2</v>
      </c>
      <c r="B3" s="50">
        <f>HLOOKUP('Date Drivers'!$B$1,'Date Drivers'!$D$2:$H$106,2)</f>
      </c>
      <c r="C3" s="47">
        <f>HLOOKUP('Date Drivers'!$B$1,'Date Drivers'!$D$2:$H$106,11)</f>
      </c>
      <c r="F3" s="152"/>
      <c r="G3" s="152"/>
      <c r="H3" s="152"/>
    </row>
    <row r="4" spans="1:8" ht="11.25">
      <c r="A4" s="45">
        <v>3</v>
      </c>
      <c r="B4" s="51">
        <f>HLOOKUP('Date Drivers'!$B$1,'Date Drivers'!$D$2:$H$106,4)</f>
      </c>
      <c r="C4" s="48">
        <f>HLOOKUP('Date Drivers'!$B$1,'Date Drivers'!$D$2:$H$106,13)</f>
      </c>
      <c r="F4" s="152"/>
      <c r="G4" s="152"/>
      <c r="H4" s="152"/>
    </row>
    <row r="5" spans="3:8" ht="11.25">
      <c r="C5" s="13"/>
      <c r="F5" s="152"/>
      <c r="G5" s="152"/>
      <c r="H5" s="152"/>
    </row>
    <row r="6" spans="2:8" ht="11.25">
      <c r="B6" s="80">
        <v>1</v>
      </c>
      <c r="C6" s="157" t="str">
        <f>VLOOKUP($B$6,$A$7:$C$11,3,FALSE)</f>
        <v>1</v>
      </c>
      <c r="F6" s="152"/>
      <c r="G6" s="152"/>
      <c r="H6" s="152"/>
    </row>
    <row r="7" spans="1:8" ht="11.25">
      <c r="A7">
        <v>1</v>
      </c>
      <c r="B7" s="49" t="str">
        <f>HLOOKUP($C$1,$F$2:$F$23,6,FALSE)</f>
        <v>24 – 50 VDC</v>
      </c>
      <c r="C7" s="50" t="str">
        <f>HLOOKUP($C$1,$H$2:$H$23,6,FALSE)</f>
        <v>1</v>
      </c>
      <c r="F7" s="157" t="str">
        <f>HLOOKUP('Date Drivers'!$B$1,'Date Drivers'!$D$2:$D$57,21,FALSE)</f>
        <v>24 – 50 VDC</v>
      </c>
      <c r="G7" s="152"/>
      <c r="H7" s="157" t="str">
        <f>HLOOKUP('Date Drivers'!$B$1,'Date Drivers'!$D$2:$D$57,39,FALSE)</f>
        <v>1</v>
      </c>
    </row>
    <row r="8" spans="1:8" ht="11.25">
      <c r="A8">
        <v>2</v>
      </c>
      <c r="B8" s="50" t="str">
        <f>HLOOKUP($C$1,$F$2:$F$23,7,FALSE)</f>
        <v>110 – 230 V DC/AC</v>
      </c>
      <c r="C8" s="50" t="str">
        <f>HLOOKUP($C$1,$H$2:$H$23,7,FALSE)</f>
        <v>3</v>
      </c>
      <c r="F8" s="157" t="str">
        <f>HLOOKUP('Date Drivers'!$B$1,'Date Drivers'!$D$2:$D$57,22,FALSE)</f>
        <v>110 – 230 V DC/AC</v>
      </c>
      <c r="G8" s="152"/>
      <c r="H8" s="157" t="str">
        <f>HLOOKUP('Date Drivers'!$B$1,'Date Drivers'!$D$2:$D$57,40,FALSE)</f>
        <v>3</v>
      </c>
    </row>
    <row r="9" spans="1:8" ht="11.25">
      <c r="A9">
        <v>3</v>
      </c>
      <c r="B9" s="50" t="str">
        <f>HLOOKUP($C$1,$F$2:$F$23,8,FALSE)</f>
        <v> </v>
      </c>
      <c r="C9" s="50">
        <f>HLOOKUP($C$1,$H$2:$H$23,8,FALSE)</f>
      </c>
      <c r="F9" s="158" t="s">
        <v>8</v>
      </c>
      <c r="G9" s="152"/>
      <c r="H9" s="157">
        <f>HLOOKUP('Date Drivers'!$B$1,'Date Drivers'!$D$2:$D$57,42,FALSE)</f>
      </c>
    </row>
    <row r="10" spans="1:8" ht="11.25">
      <c r="A10">
        <v>4</v>
      </c>
      <c r="B10" s="50" t="str">
        <f>HLOOKUP($C$1,$F$2:$F$23,9,FALSE)</f>
        <v> </v>
      </c>
      <c r="C10" s="50">
        <f>HLOOKUP($C$1,$H$2:$H$23,9,FALSE)</f>
      </c>
      <c r="F10" s="158" t="s">
        <v>8</v>
      </c>
      <c r="G10" s="152"/>
      <c r="H10" s="157">
        <f>HLOOKUP('Date Drivers'!$B$1,'Date Drivers'!$D$2:$D$57,42,FALSE)</f>
      </c>
    </row>
    <row r="11" spans="1:8" ht="11.25">
      <c r="A11">
        <v>5</v>
      </c>
      <c r="B11" s="50" t="str">
        <f>HLOOKUP($C$1,$F$2:$F$23,10,FALSE)</f>
        <v> </v>
      </c>
      <c r="C11" s="50"/>
      <c r="F11" s="158" t="s">
        <v>8</v>
      </c>
      <c r="G11" s="152"/>
      <c r="H11" s="152"/>
    </row>
    <row r="12" spans="1:8" ht="11.25">
      <c r="A12">
        <v>6</v>
      </c>
      <c r="B12" s="50"/>
      <c r="C12" s="47"/>
      <c r="F12" s="152"/>
      <c r="G12" s="152"/>
      <c r="H12" s="152"/>
    </row>
    <row r="13" spans="1:15" ht="11.25">
      <c r="A13">
        <v>7</v>
      </c>
      <c r="B13" s="80">
        <v>1</v>
      </c>
      <c r="C13" s="47"/>
      <c r="F13" s="152"/>
      <c r="G13" s="152"/>
      <c r="H13" s="152"/>
      <c r="J13">
        <v>1</v>
      </c>
      <c r="K13">
        <v>2</v>
      </c>
      <c r="N13">
        <v>1</v>
      </c>
      <c r="O13">
        <v>2</v>
      </c>
    </row>
    <row r="14" spans="1:15" ht="11.25">
      <c r="A14">
        <v>1</v>
      </c>
      <c r="B14" s="50" t="str">
        <f>F14</f>
        <v>18V DC</v>
      </c>
      <c r="C14" s="47" t="str">
        <f>H14</f>
        <v>1</v>
      </c>
      <c r="F14" s="157" t="str">
        <f>HLOOKUP(Database!$B$6,J13:K14,2,FALSE)</f>
        <v>18V DC</v>
      </c>
      <c r="G14" s="152"/>
      <c r="H14" s="157" t="str">
        <f>HLOOKUP(Database!$B$6,N13:O14,2,FALSE)</f>
        <v>1</v>
      </c>
      <c r="J14" s="157" t="str">
        <f>HLOOKUP('Date Drivers'!$B$1,'Date Drivers'!$D$2:$D$57,25,FALSE)</f>
        <v>18V DC</v>
      </c>
      <c r="K14" s="157" t="str">
        <f>HLOOKUP('Date Drivers'!$B$1,'Date Drivers'!$D$2:$D$57,26,FALSE)</f>
        <v>77V DC / 75V AC</v>
      </c>
      <c r="N14" s="157" t="str">
        <f>HLOOKUP('Date Drivers'!$B$1,'Date Drivers'!$D$2:$D$57,39,FALSE)</f>
        <v>1</v>
      </c>
      <c r="O14" s="157" t="str">
        <f>HLOOKUP('Date Drivers'!$B$1,'Date Drivers'!$D$2:$D$57,40,FALSE)</f>
        <v>3</v>
      </c>
    </row>
    <row r="15" spans="1:8" ht="11.25">
      <c r="A15">
        <v>2</v>
      </c>
      <c r="B15" s="50">
        <f>F15</f>
      </c>
      <c r="C15" s="47" t="str">
        <f>C14</f>
        <v>1</v>
      </c>
      <c r="F15" s="237" t="s">
        <v>31</v>
      </c>
      <c r="G15" s="88" t="s">
        <v>31</v>
      </c>
      <c r="H15" s="237" t="s">
        <v>31</v>
      </c>
    </row>
    <row r="16" spans="1:8" ht="11.25">
      <c r="A16">
        <v>3</v>
      </c>
      <c r="B16" s="50"/>
      <c r="C16" s="47">
        <f>H16</f>
      </c>
      <c r="F16" s="157">
        <f>HLOOKUP('Date Drivers'!$B$1,'Date Drivers'!$D$2:$D$57,27,FALSE)</f>
      </c>
      <c r="G16" s="152"/>
      <c r="H16" s="157">
        <f>HLOOKUP('Date Drivers'!$B$1,'Date Drivers'!$D$2:$D$57,41,FALSE)</f>
      </c>
    </row>
    <row r="17" spans="1:8" ht="11.25">
      <c r="A17">
        <v>4</v>
      </c>
      <c r="B17" s="50"/>
      <c r="C17" s="47">
        <f>H17</f>
      </c>
      <c r="F17" s="157">
        <f>HLOOKUP('Date Drivers'!$B$1,'Date Drivers'!$D$2:$D$57,28,FALSE)</f>
      </c>
      <c r="G17" s="152"/>
      <c r="H17" s="157">
        <f>HLOOKUP('Date Drivers'!$B$1,'Date Drivers'!$D$2:$D$57,42,FALSE)</f>
      </c>
    </row>
    <row r="18" spans="1:8" ht="11.25">
      <c r="A18">
        <v>5</v>
      </c>
      <c r="B18" s="50"/>
      <c r="C18" s="47"/>
      <c r="F18" s="152"/>
      <c r="G18" s="152"/>
      <c r="H18" s="152"/>
    </row>
    <row r="19" spans="1:8" ht="11.25">
      <c r="A19">
        <v>6</v>
      </c>
      <c r="B19" s="50"/>
      <c r="C19" s="47"/>
      <c r="F19" s="152"/>
      <c r="G19" s="152"/>
      <c r="H19" s="152"/>
    </row>
    <row r="20" spans="1:8" ht="11.25">
      <c r="A20">
        <v>7</v>
      </c>
      <c r="B20" s="50"/>
      <c r="C20" s="47"/>
      <c r="F20" s="152"/>
      <c r="G20" s="152"/>
      <c r="H20" s="152"/>
    </row>
    <row r="21" spans="1:8" ht="11.25">
      <c r="A21">
        <v>8</v>
      </c>
      <c r="B21" s="50"/>
      <c r="C21" s="47"/>
      <c r="F21" s="152"/>
      <c r="G21" s="152"/>
      <c r="H21" s="152"/>
    </row>
    <row r="22" spans="1:8" ht="11.25">
      <c r="A22">
        <v>9</v>
      </c>
      <c r="B22" s="50"/>
      <c r="C22" s="47"/>
      <c r="F22" s="152"/>
      <c r="G22" s="152"/>
      <c r="H22" s="152"/>
    </row>
    <row r="23" spans="1:11" ht="11.25">
      <c r="A23">
        <v>10</v>
      </c>
      <c r="B23" s="51"/>
      <c r="C23" s="48" t="str">
        <f>HLOOKUP('Date Drivers'!$B$1,'Date Drivers'!$D$2:$H$106,9)</f>
        <v> </v>
      </c>
      <c r="E23" s="141"/>
      <c r="F23" s="152"/>
      <c r="G23" s="152"/>
      <c r="H23" s="152"/>
      <c r="I23" s="90"/>
      <c r="J23" s="10"/>
      <c r="K23" s="10"/>
    </row>
    <row r="24" spans="4:8" ht="11.25">
      <c r="D24" s="10"/>
      <c r="F24" s="152"/>
      <c r="G24" s="152"/>
      <c r="H24" s="152"/>
    </row>
    <row r="25" spans="2:8" ht="11.25">
      <c r="B25" s="91">
        <v>1</v>
      </c>
      <c r="C25" s="159" t="str">
        <f>CONCATENATE($C$1,$C$6)</f>
        <v>P1531</v>
      </c>
      <c r="D25" s="10"/>
      <c r="F25" s="152" t="s">
        <v>108</v>
      </c>
      <c r="G25" s="152"/>
      <c r="H25" s="152" t="s">
        <v>108</v>
      </c>
    </row>
    <row r="26" spans="1:8" ht="11.25">
      <c r="A26" s="89">
        <v>1</v>
      </c>
      <c r="B26" s="49" t="str">
        <f>HLOOKUP($C$25,$F$25:$F$29,2)</f>
        <v>Phase / Neutral CT (1A / 5A)</v>
      </c>
      <c r="C26" s="50" t="str">
        <f>HLOOKUP($C$25,$H$25:$H$27,2)</f>
        <v>1</v>
      </c>
      <c r="D26" s="10"/>
      <c r="F26" s="157" t="str">
        <f>HLOOKUP('Date Drivers'!$B$1,'Date Drivers'!$D$2:$D$72,57,FALSE)</f>
        <v>Phase / Neutral CT (1A / 5A)</v>
      </c>
      <c r="G26" s="152"/>
      <c r="H26" s="157" t="str">
        <f>HLOOKUP('Date Drivers'!$B$1,'Date Drivers'!$D$2:$D$72,64,FALSE)</f>
        <v>1</v>
      </c>
    </row>
    <row r="27" spans="1:8" ht="11.25">
      <c r="A27" s="90">
        <v>2</v>
      </c>
      <c r="B27" s="50">
        <f>HLOOKUP($C$25,$F$25:$F$29,3)</f>
      </c>
      <c r="C27" s="50" t="str">
        <f>C26</f>
        <v>1</v>
      </c>
      <c r="D27" s="10"/>
      <c r="F27" s="157">
        <f>IF($B$61&gt;=3,"SEF CT not available with KCEG Retrofit Option",HLOOKUP('Date Drivers'!$B$1,'Date Drivers'!$D$2:$D$72,58,FALSE))</f>
      </c>
      <c r="G27" s="152"/>
      <c r="H27" s="157">
        <f>IF($B$61=3,"*",HLOOKUP('Date Drivers'!$B$1,'Date Drivers'!$D$2:$D$72,65,FALSE))</f>
      </c>
    </row>
    <row r="28" spans="1:8" ht="11.25">
      <c r="A28" s="90">
        <v>3</v>
      </c>
      <c r="B28" s="92"/>
      <c r="C28" s="47"/>
      <c r="D28" s="10"/>
      <c r="F28" s="152"/>
      <c r="G28" s="152"/>
      <c r="H28" s="152"/>
    </row>
    <row r="29" spans="1:8" ht="11.25">
      <c r="A29" s="45">
        <v>4</v>
      </c>
      <c r="B29" s="51"/>
      <c r="C29" s="48"/>
      <c r="D29" s="10"/>
      <c r="F29" s="152"/>
      <c r="G29" s="152"/>
      <c r="H29" s="152"/>
    </row>
    <row r="30" spans="1:8" ht="11.25">
      <c r="A30" s="90"/>
      <c r="B30" s="139"/>
      <c r="C30" s="140"/>
      <c r="D30" s="10"/>
      <c r="F30" s="152"/>
      <c r="G30" s="152"/>
      <c r="H30" s="152"/>
    </row>
    <row r="31" spans="1:8" ht="11.25">
      <c r="A31" s="90"/>
      <c r="B31" s="139"/>
      <c r="C31" s="99" t="str">
        <f>Configurator!H10</f>
        <v>1</v>
      </c>
      <c r="D31" s="10"/>
      <c r="F31" s="152"/>
      <c r="G31" s="152"/>
      <c r="H31" s="152"/>
    </row>
    <row r="32" spans="2:8" ht="11.25">
      <c r="B32" s="80">
        <v>1</v>
      </c>
      <c r="C32" s="157" t="str">
        <f>Configurator!H16</f>
        <v>1</v>
      </c>
      <c r="D32" s="182"/>
      <c r="F32" s="152" t="s">
        <v>1</v>
      </c>
      <c r="G32" s="152"/>
      <c r="H32" s="152" t="s">
        <v>1</v>
      </c>
    </row>
    <row r="33" spans="1:8" ht="11.25">
      <c r="A33" s="43">
        <v>1</v>
      </c>
      <c r="B33" s="49" t="str">
        <f>F33</f>
        <v>USB front port and RS485 rear port </v>
      </c>
      <c r="C33" s="50" t="str">
        <f>H33</f>
        <v>1</v>
      </c>
      <c r="F33" s="157" t="str">
        <f>HLOOKUP('Date Drivers'!$B$1,'Date Drivers'!$D$2:$D$145,72,FALSE)</f>
        <v>USB front port and RS485 rear port </v>
      </c>
      <c r="G33" s="152"/>
      <c r="H33" s="157" t="str">
        <f>HLOOKUP('Date Drivers'!$B$1,'Date Drivers'!$D$2:$D$301,79,FALSE)</f>
        <v>1</v>
      </c>
    </row>
    <row r="34" spans="1:8" ht="11.25">
      <c r="A34" s="44">
        <v>2</v>
      </c>
      <c r="B34" s="50"/>
      <c r="C34" s="50"/>
      <c r="F34" s="158" t="s">
        <v>8</v>
      </c>
      <c r="G34" s="152"/>
      <c r="H34" s="157"/>
    </row>
    <row r="35" spans="1:8" ht="11.25">
      <c r="A35" s="44">
        <v>3</v>
      </c>
      <c r="B35" s="50"/>
      <c r="C35" s="50"/>
      <c r="F35" s="158" t="s">
        <v>8</v>
      </c>
      <c r="G35" s="152"/>
      <c r="H35" s="157"/>
    </row>
    <row r="36" spans="1:8" ht="11.25">
      <c r="A36" s="44">
        <v>4</v>
      </c>
      <c r="B36" s="171" t="s">
        <v>8</v>
      </c>
      <c r="C36" s="171" t="s">
        <v>8</v>
      </c>
      <c r="F36" s="157" t="str">
        <f>HLOOKUP('Date Drivers'!$B$1,'Date Drivers'!$D$2:$D$145,90,FALSE)</f>
        <v> </v>
      </c>
      <c r="G36" s="152"/>
      <c r="H36" s="157"/>
    </row>
    <row r="37" spans="1:8" ht="11.25">
      <c r="A37" s="44">
        <v>5</v>
      </c>
      <c r="B37" s="142"/>
      <c r="C37" s="141"/>
      <c r="F37" s="152"/>
      <c r="G37" s="152"/>
      <c r="H37" s="152"/>
    </row>
    <row r="38" spans="1:8" ht="11.25">
      <c r="A38" s="44">
        <v>6</v>
      </c>
      <c r="B38" s="142"/>
      <c r="C38" s="141"/>
      <c r="F38" s="152"/>
      <c r="G38" s="152"/>
      <c r="H38" s="152"/>
    </row>
    <row r="39" spans="1:8" ht="11.25">
      <c r="A39" s="44">
        <v>7</v>
      </c>
      <c r="B39" s="142"/>
      <c r="C39" s="141"/>
      <c r="F39" s="152"/>
      <c r="G39" s="152"/>
      <c r="H39" s="152"/>
    </row>
    <row r="40" spans="1:8" ht="11.25">
      <c r="A40" s="44">
        <v>8</v>
      </c>
      <c r="B40" s="143"/>
      <c r="C40" s="85"/>
      <c r="F40" s="152"/>
      <c r="G40" s="152"/>
      <c r="H40" s="152"/>
    </row>
    <row r="41" spans="6:8" ht="11.25">
      <c r="F41" s="152"/>
      <c r="G41" s="152"/>
      <c r="H41" s="152"/>
    </row>
    <row r="42" spans="6:8" ht="11.25">
      <c r="F42" s="152"/>
      <c r="G42" s="152"/>
      <c r="H42" s="152"/>
    </row>
    <row r="43" spans="2:8" ht="11.25">
      <c r="B43" s="91">
        <v>1</v>
      </c>
      <c r="C43" s="157" t="str">
        <f>Configurator!$H$18</f>
        <v>A</v>
      </c>
      <c r="F43" s="88"/>
      <c r="H43" s="88"/>
    </row>
    <row r="44" spans="1:8" ht="11.25">
      <c r="A44" s="89">
        <v>1</v>
      </c>
      <c r="B44" s="49" t="str">
        <f>F44</f>
        <v>Standard ( 4 logic inputs + 4 relay outputs )</v>
      </c>
      <c r="C44" s="50" t="str">
        <f>H44</f>
        <v>A</v>
      </c>
      <c r="F44" s="157" t="str">
        <f>HLOOKUP('Date Drivers'!$B$1,'Date Drivers'!$D$2:$D$145,87,FALSE)</f>
        <v>Standard ( 4 logic inputs + 4 relay outputs )</v>
      </c>
      <c r="G44" s="157">
        <f>HLOOKUP('Date Drivers'!$B$1,'Date Drivers'!$D$2:$D$145,137,FALSE)</f>
      </c>
      <c r="H44" s="157" t="str">
        <f>HLOOKUP('Date Drivers'!$B$1,'Date Drivers'!$D$2:$D$145,103,FALSE)</f>
        <v>A</v>
      </c>
    </row>
    <row r="45" spans="1:8" ht="11.25">
      <c r="A45" s="90">
        <v>2</v>
      </c>
      <c r="B45" s="50" t="str">
        <f>F45</f>
        <v> </v>
      </c>
      <c r="C45" s="50">
        <f>G45</f>
      </c>
      <c r="F45" s="157" t="str">
        <f>HLOOKUP('Date Drivers'!$B$1,'Date Drivers'!$D$2:$D$145,125,FALSE)</f>
        <v> </v>
      </c>
      <c r="G45" s="157">
        <f>HLOOKUP('Date Drivers'!$B$1,'Date Drivers'!$D$2:$D$145,137,FALSE)</f>
      </c>
      <c r="H45" s="157" t="str">
        <f>HLOOKUP('Date Drivers'!$B$1,'Date Drivers'!$D$2:$D$145,139,FALSE)</f>
        <v> </v>
      </c>
    </row>
    <row r="46" spans="1:8" ht="11.25">
      <c r="A46" s="90">
        <v>3</v>
      </c>
      <c r="B46" s="171" t="s">
        <v>8</v>
      </c>
      <c r="C46" s="50"/>
      <c r="F46" s="157" t="str">
        <f>HLOOKUP('Date Drivers'!$B$1,'Date Drivers'!$D$2:$D$145,127,FALSE)</f>
        <v> </v>
      </c>
      <c r="G46" s="157">
        <f>HLOOKUP('Date Drivers'!$B$1,'Date Drivers'!$D$2:$D$145,137,FALSE)</f>
      </c>
      <c r="H46" s="157" t="str">
        <f>HLOOKUP('Date Drivers'!$B$1,'Date Drivers'!$D$2:$D$145,140,FALSE)</f>
        <v> </v>
      </c>
    </row>
    <row r="47" spans="1:8" ht="11.25">
      <c r="A47" s="90">
        <v>4</v>
      </c>
      <c r="B47" s="50"/>
      <c r="C47" s="50"/>
      <c r="F47" s="178" t="s">
        <v>8</v>
      </c>
      <c r="G47" s="152"/>
      <c r="H47" s="178" t="s">
        <v>8</v>
      </c>
    </row>
    <row r="48" spans="1:8" ht="11.25">
      <c r="A48" s="90">
        <v>5</v>
      </c>
      <c r="B48" s="167" t="s">
        <v>8</v>
      </c>
      <c r="C48" s="145" t="s">
        <v>8</v>
      </c>
      <c r="F48" s="152"/>
      <c r="G48" s="152"/>
      <c r="H48" s="152"/>
    </row>
    <row r="49" spans="1:8" ht="11.25">
      <c r="A49" s="90">
        <v>6</v>
      </c>
      <c r="B49" s="167" t="s">
        <v>8</v>
      </c>
      <c r="C49" s="145" t="s">
        <v>8</v>
      </c>
      <c r="F49" s="152"/>
      <c r="G49" s="152"/>
      <c r="H49" s="152"/>
    </row>
    <row r="50" spans="1:8" ht="11.25">
      <c r="A50" s="86">
        <v>7</v>
      </c>
      <c r="B50" s="168" t="s">
        <v>8</v>
      </c>
      <c r="C50" s="169" t="s">
        <v>8</v>
      </c>
      <c r="F50" s="152"/>
      <c r="G50" s="152"/>
      <c r="H50" s="152"/>
    </row>
    <row r="51" spans="6:8" ht="11.25">
      <c r="F51" s="152"/>
      <c r="G51" s="152"/>
      <c r="H51" s="152"/>
    </row>
    <row r="52" spans="2:8" ht="11.25">
      <c r="B52" s="80">
        <v>1</v>
      </c>
      <c r="F52" s="152"/>
      <c r="G52" s="152"/>
      <c r="H52" s="152"/>
    </row>
    <row r="53" spans="1:8" ht="11.25">
      <c r="A53" s="43">
        <v>1</v>
      </c>
      <c r="B53" s="49" t="str">
        <f>HLOOKUP($C$1,$F$2:$F$139,52,FALSE)</f>
        <v>Modbus / IEC 60870-5-103</v>
      </c>
      <c r="C53" s="49" t="str">
        <f>HLOOKUP($C$1,$H$2:$H$139,52,FALSE)</f>
        <v>1</v>
      </c>
      <c r="F53" s="157" t="str">
        <f>HLOOKUP('Date Drivers'!$B$1,'Date Drivers'!$D$2:$D$145,123,FALSE)</f>
        <v>Modbus / IEC 60870-5-103</v>
      </c>
      <c r="G53" s="157"/>
      <c r="H53" s="157" t="str">
        <f>HLOOKUP('Date Drivers'!$B$1,'Date Drivers'!$D$2:$D$145,136,FALSE)</f>
        <v>1</v>
      </c>
    </row>
    <row r="54" spans="1:8" ht="11.25">
      <c r="A54" s="44">
        <v>2</v>
      </c>
      <c r="B54" s="50">
        <f>HLOOKUP($C$1,$F$2:$F$139,53,FALSE)</f>
      </c>
      <c r="C54" s="50">
        <f>HLOOKUP($C$1,$H$2:$H$139,53,FALSE)</f>
      </c>
      <c r="F54" s="237" t="s">
        <v>31</v>
      </c>
      <c r="G54" s="157"/>
      <c r="H54" s="237" t="s">
        <v>31</v>
      </c>
    </row>
    <row r="55" spans="1:8" ht="11.25">
      <c r="A55" s="44">
        <v>3</v>
      </c>
      <c r="B55" s="50">
        <f>HLOOKUP($C$1,$F$2:$F$139,54,FALSE)</f>
      </c>
      <c r="C55" s="50">
        <f>HLOOKUP($C$1,$H$2:$H$139,54,FALSE)</f>
      </c>
      <c r="F55" s="237" t="s">
        <v>31</v>
      </c>
      <c r="G55" s="157"/>
      <c r="H55" s="237" t="s">
        <v>31</v>
      </c>
    </row>
    <row r="56" spans="1:8" ht="11.25">
      <c r="A56" s="44">
        <v>4</v>
      </c>
      <c r="B56" s="50">
        <f>HLOOKUP($C$1,$F$2:$F$139,55,FALSE)</f>
      </c>
      <c r="C56" s="50">
        <f>HLOOKUP($C$1,$H$2:$H$139,55,FALSE)</f>
      </c>
      <c r="F56" s="237" t="s">
        <v>31</v>
      </c>
      <c r="G56" s="157"/>
      <c r="H56" s="237" t="s">
        <v>31</v>
      </c>
    </row>
    <row r="57" spans="1:8" ht="11.25">
      <c r="A57" s="44">
        <v>5</v>
      </c>
      <c r="B57" s="92"/>
      <c r="C57" s="47"/>
      <c r="F57" s="237" t="s">
        <v>31</v>
      </c>
      <c r="G57" s="157"/>
      <c r="H57" s="237" t="s">
        <v>31</v>
      </c>
    </row>
    <row r="58" spans="1:8" ht="11.25">
      <c r="A58" s="44">
        <v>6</v>
      </c>
      <c r="B58" s="92"/>
      <c r="C58" s="47"/>
      <c r="F58" s="152"/>
      <c r="G58" s="152"/>
      <c r="H58" s="152"/>
    </row>
    <row r="59" spans="1:8" ht="11.25">
      <c r="A59" s="44">
        <v>7</v>
      </c>
      <c r="B59" s="93"/>
      <c r="C59" s="48"/>
      <c r="F59" s="152"/>
      <c r="G59" s="152"/>
      <c r="H59" s="152"/>
    </row>
    <row r="60" spans="6:8" ht="11.25">
      <c r="F60" s="152"/>
      <c r="G60" s="152"/>
      <c r="H60" s="152"/>
    </row>
    <row r="61" spans="2:8" ht="11.25">
      <c r="B61" s="80">
        <v>1</v>
      </c>
      <c r="C61" s="181">
        <f>B32+B43</f>
        <v>2</v>
      </c>
      <c r="F61" s="152" t="s">
        <v>1</v>
      </c>
      <c r="G61" s="152"/>
      <c r="H61" s="152" t="s">
        <v>1</v>
      </c>
    </row>
    <row r="62" spans="1:8" ht="11.25">
      <c r="A62" s="43">
        <v>1</v>
      </c>
      <c r="B62" s="49" t="str">
        <f>F62</f>
        <v>Non drawout</v>
      </c>
      <c r="C62" s="49" t="str">
        <f>H62</f>
        <v>A</v>
      </c>
      <c r="F62" s="157" t="str">
        <f>HLOOKUP('Date Drivers'!$B$1,'Date Drivers'!$D$2:$D$160,149,FALSE)</f>
        <v>Non drawout</v>
      </c>
      <c r="G62" s="152"/>
      <c r="H62" s="157" t="str">
        <f>HLOOKUP('Date Drivers'!$B$1,'Date Drivers'!$D$2:$D$170,163,FALSE)</f>
        <v>A</v>
      </c>
    </row>
    <row r="63" spans="1:8" ht="11.25">
      <c r="A63" s="44">
        <v>2</v>
      </c>
      <c r="B63" s="50"/>
      <c r="C63" s="50"/>
      <c r="F63" s="158" t="s">
        <v>8</v>
      </c>
      <c r="G63" s="88" t="s">
        <v>8</v>
      </c>
      <c r="H63" s="237" t="s">
        <v>31</v>
      </c>
    </row>
    <row r="64" spans="1:8" ht="11.25">
      <c r="A64" s="44">
        <v>3</v>
      </c>
      <c r="B64" s="50"/>
      <c r="C64" s="50"/>
      <c r="F64" s="158" t="s">
        <v>8</v>
      </c>
      <c r="G64" s="152"/>
      <c r="H64" s="237" t="s">
        <v>31</v>
      </c>
    </row>
    <row r="65" spans="1:8" ht="11.25">
      <c r="A65" s="44">
        <v>4</v>
      </c>
      <c r="B65" s="50"/>
      <c r="C65" s="50"/>
      <c r="F65" s="158" t="s">
        <v>8</v>
      </c>
      <c r="G65" s="152"/>
      <c r="H65" s="237" t="s">
        <v>31</v>
      </c>
    </row>
    <row r="66" spans="1:8" ht="11.25">
      <c r="A66" s="44">
        <v>5</v>
      </c>
      <c r="B66" s="50"/>
      <c r="C66" s="50"/>
      <c r="F66" s="158" t="s">
        <v>8</v>
      </c>
      <c r="G66" s="158" t="s">
        <v>8</v>
      </c>
      <c r="H66" s="158" t="s">
        <v>8</v>
      </c>
    </row>
    <row r="67" spans="1:8" ht="11.25">
      <c r="A67" s="44">
        <v>6</v>
      </c>
      <c r="B67" s="92"/>
      <c r="C67" s="50"/>
      <c r="F67" s="152"/>
      <c r="G67" s="152"/>
      <c r="H67" s="152"/>
    </row>
    <row r="68" spans="1:8" ht="11.25">
      <c r="A68" s="44">
        <v>7</v>
      </c>
      <c r="B68" s="93"/>
      <c r="C68" s="48"/>
      <c r="F68" s="152"/>
      <c r="G68" s="152"/>
      <c r="H68" s="152"/>
    </row>
    <row r="69" spans="6:8" ht="11.25">
      <c r="F69" s="152"/>
      <c r="G69" s="152"/>
      <c r="H69" s="152"/>
    </row>
    <row r="70" spans="2:8" ht="11.25">
      <c r="B70" s="80">
        <v>1</v>
      </c>
      <c r="F70" s="152"/>
      <c r="G70" s="152"/>
      <c r="H70" s="152"/>
    </row>
    <row r="71" spans="1:8" ht="11.25">
      <c r="A71" s="43">
        <v>1</v>
      </c>
      <c r="B71" s="49" t="str">
        <f>F71</f>
        <v>English</v>
      </c>
      <c r="C71" s="46" t="str">
        <f>H71</f>
        <v>1</v>
      </c>
      <c r="F71" s="157" t="str">
        <f>HLOOKUP('Date Drivers'!$B$1,'Date Drivers'!$D$2:$D$180,177,FALSE)</f>
        <v>English</v>
      </c>
      <c r="G71" s="152"/>
      <c r="H71" s="157" t="str">
        <f>HLOOKUP('Date Drivers'!$B$1,'Date Drivers'!$D$2:$D$190,186,FALSE)</f>
        <v>1</v>
      </c>
    </row>
    <row r="72" spans="1:8" ht="11.25">
      <c r="A72" s="44">
        <v>2</v>
      </c>
      <c r="B72" s="171" t="s">
        <v>31</v>
      </c>
      <c r="C72" s="145" t="s">
        <v>31</v>
      </c>
      <c r="F72" s="157"/>
      <c r="G72" s="152"/>
      <c r="H72" s="157"/>
    </row>
    <row r="73" spans="1:8" ht="11.25">
      <c r="A73" s="97">
        <v>3</v>
      </c>
      <c r="B73" s="171" t="s">
        <v>31</v>
      </c>
      <c r="C73" s="169" t="s">
        <v>31</v>
      </c>
      <c r="F73" s="157"/>
      <c r="G73" s="152"/>
      <c r="H73" s="157"/>
    </row>
    <row r="74" spans="1:8" ht="11.25">
      <c r="A74" s="175"/>
      <c r="B74" s="173"/>
      <c r="C74" s="172"/>
      <c r="F74" s="152"/>
      <c r="G74" s="152"/>
      <c r="H74" s="152"/>
    </row>
    <row r="75" spans="1:8" ht="11.25">
      <c r="A75" s="33"/>
      <c r="B75" s="174"/>
      <c r="C75" s="172"/>
      <c r="F75" s="152"/>
      <c r="G75" s="152"/>
      <c r="H75" s="152"/>
    </row>
    <row r="76" spans="2:8" ht="11.25">
      <c r="B76" s="184">
        <f ca="1">TODAY()</f>
        <v>43360</v>
      </c>
      <c r="F76" s="152"/>
      <c r="G76" s="152"/>
      <c r="H76" s="152"/>
    </row>
    <row r="77" spans="2:12" ht="11.25">
      <c r="B77" s="80">
        <v>1</v>
      </c>
      <c r="C77" s="185" t="str">
        <f>VLOOKUP($B$77,$A$78:$C$80,3)</f>
        <v>01</v>
      </c>
      <c r="D77" s="87"/>
      <c r="E77" s="10"/>
      <c r="F77" s="87"/>
      <c r="G77" s="87"/>
      <c r="H77" s="87"/>
      <c r="I77" s="10"/>
      <c r="K77" s="172"/>
      <c r="L77" s="172"/>
    </row>
    <row r="78" spans="1:12" ht="11.25">
      <c r="A78" s="43">
        <v>1</v>
      </c>
      <c r="B78" s="49" t="str">
        <f>HLOOKUP($B$76,'Date Drivers'!$D$2:$D$213,195)</f>
        <v>Initial release (v1.xx)</v>
      </c>
      <c r="C78" s="50" t="str">
        <f>HLOOKUP($B$76,'Date Drivers'!$D$2:$D$213,204)</f>
        <v>01</v>
      </c>
      <c r="D78" s="47" t="str">
        <f>VLOOKUP(C78,$A$101:$C$102,3,FALSE)</f>
        <v>A</v>
      </c>
      <c r="E78" s="47"/>
      <c r="F78" s="87"/>
      <c r="G78" s="87"/>
      <c r="H78" s="87"/>
      <c r="I78" s="10"/>
      <c r="K78" s="172"/>
      <c r="L78" s="172"/>
    </row>
    <row r="79" spans="1:12" ht="11.25">
      <c r="A79" s="44">
        <v>2</v>
      </c>
      <c r="B79" s="171" t="s">
        <v>31</v>
      </c>
      <c r="C79" s="171" t="s">
        <v>31</v>
      </c>
      <c r="D79" s="47"/>
      <c r="E79" s="47"/>
      <c r="F79" s="87"/>
      <c r="G79" s="87"/>
      <c r="H79" s="87"/>
      <c r="I79" s="10"/>
      <c r="K79" s="172"/>
      <c r="L79" s="172"/>
    </row>
    <row r="80" spans="1:12" ht="11.25">
      <c r="A80" s="44">
        <v>3</v>
      </c>
      <c r="B80" s="171" t="s">
        <v>31</v>
      </c>
      <c r="C80" s="171" t="s">
        <v>31</v>
      </c>
      <c r="D80" s="47"/>
      <c r="E80" s="47"/>
      <c r="F80" s="87"/>
      <c r="G80" s="87"/>
      <c r="H80" s="87"/>
      <c r="I80" s="10"/>
      <c r="K80" s="172"/>
      <c r="L80" s="172"/>
    </row>
    <row r="81" spans="1:12" ht="11.25">
      <c r="A81" s="10"/>
      <c r="B81" s="47"/>
      <c r="C81" s="47"/>
      <c r="D81" s="47"/>
      <c r="E81" s="47"/>
      <c r="F81" s="87"/>
      <c r="G81" s="87"/>
      <c r="H81" s="87"/>
      <c r="I81" s="10"/>
      <c r="K81" s="172"/>
      <c r="L81" s="172"/>
    </row>
    <row r="82" spans="1:12" ht="11.25">
      <c r="A82" s="10"/>
      <c r="B82" s="47"/>
      <c r="C82" s="47"/>
      <c r="D82" s="47"/>
      <c r="E82" s="47"/>
      <c r="F82" s="87"/>
      <c r="G82" s="87"/>
      <c r="H82" s="87"/>
      <c r="I82" s="10"/>
      <c r="K82" s="172"/>
      <c r="L82" s="172"/>
    </row>
    <row r="83" spans="1:12" ht="11.25">
      <c r="A83" s="10"/>
      <c r="B83" s="47"/>
      <c r="C83" s="47"/>
      <c r="D83" s="47"/>
      <c r="E83" s="47"/>
      <c r="F83" s="87"/>
      <c r="G83" s="87"/>
      <c r="H83" s="87"/>
      <c r="I83" s="10"/>
      <c r="K83" s="172"/>
      <c r="L83" s="172"/>
    </row>
    <row r="84" spans="1:12" ht="11.25">
      <c r="A84" s="87"/>
      <c r="B84" s="48"/>
      <c r="C84" s="48"/>
      <c r="D84" s="48"/>
      <c r="E84" s="47"/>
      <c r="F84" s="87"/>
      <c r="G84" s="87"/>
      <c r="H84" s="87"/>
      <c r="I84" s="10"/>
      <c r="K84" s="172"/>
      <c r="L84" s="172"/>
    </row>
    <row r="85" spans="1:12" ht="11.25">
      <c r="A85" s="10"/>
      <c r="B85" s="140"/>
      <c r="C85" s="140"/>
      <c r="D85" s="140"/>
      <c r="E85" s="140"/>
      <c r="F85" s="87"/>
      <c r="G85" s="87"/>
      <c r="H85" s="87"/>
      <c r="I85" s="10"/>
      <c r="K85" s="172"/>
      <c r="L85" s="172"/>
    </row>
    <row r="86" spans="1:12" ht="11.25">
      <c r="A86" s="10"/>
      <c r="B86" s="140"/>
      <c r="C86" s="140"/>
      <c r="D86" s="140"/>
      <c r="E86" s="140"/>
      <c r="F86" s="87"/>
      <c r="G86" s="87"/>
      <c r="H86" s="87"/>
      <c r="I86" s="10"/>
      <c r="K86" s="172"/>
      <c r="L86" s="172"/>
    </row>
    <row r="87" spans="2:12" ht="11.25">
      <c r="B87" s="80">
        <v>1</v>
      </c>
      <c r="C87" s="86" t="s">
        <v>45</v>
      </c>
      <c r="D87" s="87"/>
      <c r="E87" s="10"/>
      <c r="F87" s="87"/>
      <c r="G87" s="87"/>
      <c r="H87" s="87"/>
      <c r="I87" s="10"/>
      <c r="J87" s="10"/>
      <c r="K87" s="10"/>
      <c r="L87" s="10"/>
    </row>
    <row r="88" spans="1:12" ht="11.25">
      <c r="A88" s="43">
        <v>1</v>
      </c>
      <c r="B88" s="49" t="str">
        <f>HLOOKUP($C$1,$F$2:$F$139,87,FALSE)</f>
        <v>Default</v>
      </c>
      <c r="C88" s="50" t="str">
        <f>HLOOKUP($C$1,$H$2:$H$139,87,FALSE)</f>
        <v>0</v>
      </c>
      <c r="D88" s="47"/>
      <c r="E88" s="47"/>
      <c r="F88" s="157" t="str">
        <f>HLOOKUP('Date Drivers'!$B$1,'Date Drivers'!$D$2:$D$231,213,FALSE)</f>
        <v>Default</v>
      </c>
      <c r="G88" s="99"/>
      <c r="H88" s="157" t="str">
        <f>HLOOKUP('Date Drivers'!$B$1,'Date Drivers'!$D$2:$D$231,222,FALSE)</f>
        <v>0</v>
      </c>
      <c r="I88" s="170"/>
      <c r="J88" s="172"/>
      <c r="K88" s="172"/>
      <c r="L88" s="172"/>
    </row>
    <row r="89" spans="1:12" ht="11.25">
      <c r="A89" s="10">
        <v>2</v>
      </c>
      <c r="B89" s="50" t="str">
        <f>HLOOKUP($C$1,$F$2:$F$139,88,FALSE)</f>
        <v>Customer specific</v>
      </c>
      <c r="C89" s="50" t="str">
        <f>HLOOKUP($C$1,$H$2:$H$139,88,FALSE)</f>
        <v>A</v>
      </c>
      <c r="D89" s="47"/>
      <c r="E89" s="47"/>
      <c r="F89" s="157" t="str">
        <f>HLOOKUP('Date Drivers'!$B$1,'Date Drivers'!$D$2:$D$231,214,FALSE)</f>
        <v>Customer specific</v>
      </c>
      <c r="G89" s="99"/>
      <c r="H89" s="157" t="str">
        <f>HLOOKUP('Date Drivers'!$B$1,'Date Drivers'!$D$2:$D$231,223,FALSE)</f>
        <v>A</v>
      </c>
      <c r="I89" s="170"/>
      <c r="J89" s="172"/>
      <c r="K89" s="172"/>
      <c r="L89" s="172"/>
    </row>
    <row r="90" spans="1:12" ht="11.25">
      <c r="A90" s="87"/>
      <c r="B90" s="48"/>
      <c r="C90" s="48"/>
      <c r="D90" s="48"/>
      <c r="E90" s="47"/>
      <c r="F90" s="99"/>
      <c r="G90" s="99"/>
      <c r="H90" s="99"/>
      <c r="I90" s="170"/>
      <c r="J90" s="172"/>
      <c r="K90" s="172"/>
      <c r="L90" s="172"/>
    </row>
    <row r="91" spans="1:12" ht="11.25">
      <c r="A91" s="10"/>
      <c r="B91" s="140"/>
      <c r="C91" s="140"/>
      <c r="D91" s="140"/>
      <c r="E91" s="140"/>
      <c r="F91" s="140"/>
      <c r="G91" s="140"/>
      <c r="H91" s="140"/>
      <c r="I91" s="176"/>
      <c r="J91" s="172"/>
      <c r="K91" s="176"/>
      <c r="L91" s="172"/>
    </row>
    <row r="92" spans="1:12" ht="11.25">
      <c r="A92" s="10"/>
      <c r="B92" s="140"/>
      <c r="C92" s="140"/>
      <c r="D92" s="140"/>
      <c r="E92" s="140"/>
      <c r="F92" s="140"/>
      <c r="G92" s="140"/>
      <c r="H92" s="140"/>
      <c r="I92" s="176"/>
      <c r="J92" s="172"/>
      <c r="K92" s="176"/>
      <c r="L92" s="172"/>
    </row>
    <row r="93" spans="1:12" ht="11.25">
      <c r="A93" s="10"/>
      <c r="B93" s="140"/>
      <c r="C93" s="140"/>
      <c r="D93" s="140"/>
      <c r="E93" s="140"/>
      <c r="F93" s="140"/>
      <c r="G93" s="140"/>
      <c r="H93" s="140"/>
      <c r="I93" s="176"/>
      <c r="J93" s="172"/>
      <c r="K93" s="176"/>
      <c r="L93" s="172"/>
    </row>
    <row r="94" spans="2:12" ht="11.25">
      <c r="B94" s="80">
        <v>1</v>
      </c>
      <c r="C94" s="86" t="s">
        <v>45</v>
      </c>
      <c r="D94" s="87"/>
      <c r="E94" s="10"/>
      <c r="F94" s="87"/>
      <c r="G94" s="87"/>
      <c r="H94" s="87"/>
      <c r="I94" s="10"/>
      <c r="J94" s="10"/>
      <c r="K94" s="10"/>
      <c r="L94" s="10"/>
    </row>
    <row r="95" spans="1:12" ht="11.25">
      <c r="A95" s="43">
        <v>1</v>
      </c>
      <c r="B95" s="47" t="s">
        <v>36</v>
      </c>
      <c r="C95" s="47" t="str">
        <f>D78</f>
        <v>A</v>
      </c>
      <c r="D95" s="47"/>
      <c r="E95" s="47"/>
      <c r="F95" s="47"/>
      <c r="G95" s="47"/>
      <c r="H95" s="47"/>
      <c r="I95" s="170"/>
      <c r="J95" s="172"/>
      <c r="K95" s="172"/>
      <c r="L95" s="172"/>
    </row>
    <row r="96" spans="1:12" ht="11.25">
      <c r="A96" s="10"/>
      <c r="B96" s="47"/>
      <c r="C96" s="47"/>
      <c r="D96" s="47"/>
      <c r="E96" s="47"/>
      <c r="F96" s="47"/>
      <c r="G96" s="47"/>
      <c r="H96" s="47"/>
      <c r="I96" s="170"/>
      <c r="J96" s="172"/>
      <c r="K96" s="172"/>
      <c r="L96" s="172"/>
    </row>
    <row r="97" spans="1:12" ht="11.25">
      <c r="A97" s="87"/>
      <c r="B97" s="48"/>
      <c r="C97" s="48"/>
      <c r="D97" s="48"/>
      <c r="E97" s="47"/>
      <c r="F97" s="48"/>
      <c r="G97" s="48"/>
      <c r="H97" s="48"/>
      <c r="I97" s="170"/>
      <c r="J97" s="172"/>
      <c r="K97" s="172"/>
      <c r="L97" s="172"/>
    </row>
    <row r="98" spans="1:12" ht="11.25">
      <c r="A98" s="10"/>
      <c r="B98" s="140"/>
      <c r="C98" s="140"/>
      <c r="D98" s="140"/>
      <c r="E98" s="140"/>
      <c r="F98" s="140"/>
      <c r="G98" s="140"/>
      <c r="H98" s="140"/>
      <c r="I98" s="176"/>
      <c r="J98" s="172"/>
      <c r="K98" s="176"/>
      <c r="L98" s="172"/>
    </row>
    <row r="101" spans="1:3" ht="11.25">
      <c r="A101" s="88" t="s">
        <v>22</v>
      </c>
      <c r="B101" s="42">
        <f ca="1">TODAY()</f>
        <v>43360</v>
      </c>
      <c r="C101" t="s">
        <v>1</v>
      </c>
    </row>
    <row r="102" spans="1:3" ht="11.25">
      <c r="A102" s="88" t="s">
        <v>98</v>
      </c>
      <c r="B102" s="100">
        <f ca="1">TODAY()</f>
        <v>43360</v>
      </c>
      <c r="C102" t="s">
        <v>1</v>
      </c>
    </row>
    <row r="104" ht="11.25">
      <c r="B104" s="98" t="s">
        <v>26</v>
      </c>
    </row>
    <row r="105" ht="11.25">
      <c r="B105" s="144">
        <f>VLOOKUP(C77,$A$102:$B$102,2,FALSE)</f>
        <v>43360</v>
      </c>
    </row>
    <row r="106" spans="2:5" ht="11.25">
      <c r="B106" s="183"/>
      <c r="D106" s="152" t="s">
        <v>79</v>
      </c>
      <c r="E106" s="159">
        <f>Database!B6</f>
        <v>1</v>
      </c>
    </row>
    <row r="107" spans="2:5" ht="11.25">
      <c r="B107" s="183"/>
      <c r="D107" s="152" t="s">
        <v>80</v>
      </c>
      <c r="E107" s="159" t="str">
        <f>Configurator!H14</f>
        <v>1</v>
      </c>
    </row>
    <row r="108" spans="2:5" ht="11.25">
      <c r="B108" s="183"/>
      <c r="D108" s="152" t="s">
        <v>81</v>
      </c>
      <c r="E108" s="159" t="str">
        <f>Configurator!H18</f>
        <v>A</v>
      </c>
    </row>
    <row r="109" spans="2:5" ht="11.25">
      <c r="B109" s="183"/>
      <c r="D109" s="152" t="s">
        <v>83</v>
      </c>
      <c r="E109" s="159" t="str">
        <f>Configurator!H16</f>
        <v>1</v>
      </c>
    </row>
    <row r="110" spans="2:5" ht="11.25">
      <c r="B110" s="183"/>
      <c r="D110" s="152" t="s">
        <v>82</v>
      </c>
      <c r="E110" s="159" t="str">
        <f>Configurator!H22</f>
        <v>A</v>
      </c>
    </row>
    <row r="112" spans="3:7" ht="11.25">
      <c r="C112" s="182" t="str">
        <f>CONCATENATE(Configurator!$H$14,Configurator!$H$18,Configurator!$H$22,Configurator!$H$20,B6)</f>
        <v>1AA11</v>
      </c>
      <c r="G112" t="str">
        <f>CONCATENATE(E107,E108,E110,E109,E106)</f>
        <v>1AA11</v>
      </c>
    </row>
    <row r="113" spans="3:7" ht="11.25">
      <c r="C113" t="s">
        <v>73</v>
      </c>
      <c r="D113" s="178" t="s">
        <v>8</v>
      </c>
      <c r="G113" t="s">
        <v>91</v>
      </c>
    </row>
    <row r="114" spans="3:7" ht="11.25">
      <c r="C114" t="s">
        <v>52</v>
      </c>
      <c r="E114" t="s">
        <v>69</v>
      </c>
      <c r="G114" t="s">
        <v>77</v>
      </c>
    </row>
    <row r="115" spans="3:7" ht="11.25">
      <c r="C115" t="s">
        <v>92</v>
      </c>
      <c r="G115" t="s">
        <v>78</v>
      </c>
    </row>
    <row r="116" spans="3:7" ht="11.25">
      <c r="C116" t="s">
        <v>77</v>
      </c>
      <c r="E116" t="s">
        <v>53</v>
      </c>
      <c r="G116" t="s">
        <v>71</v>
      </c>
    </row>
    <row r="117" spans="3:7" ht="11.25">
      <c r="C117" t="s">
        <v>78</v>
      </c>
      <c r="G117" t="s">
        <v>87</v>
      </c>
    </row>
    <row r="118" spans="3:5" ht="11.25">
      <c r="C118" t="s">
        <v>71</v>
      </c>
      <c r="E118" t="s">
        <v>55</v>
      </c>
    </row>
    <row r="119" spans="3:7" ht="11.25">
      <c r="C119" t="s">
        <v>74</v>
      </c>
      <c r="D119" s="178"/>
      <c r="G119" t="s">
        <v>85</v>
      </c>
    </row>
    <row r="120" spans="3:7" ht="11.25">
      <c r="C120" t="s">
        <v>57</v>
      </c>
      <c r="E120" t="s">
        <v>58</v>
      </c>
      <c r="G120" t="s">
        <v>89</v>
      </c>
    </row>
    <row r="121" spans="3:7" ht="11.25">
      <c r="C121" t="s">
        <v>75</v>
      </c>
      <c r="D121" s="178"/>
      <c r="G121" t="s">
        <v>84</v>
      </c>
    </row>
    <row r="122" spans="3:7" ht="11.25">
      <c r="C122" t="s">
        <v>61</v>
      </c>
      <c r="E122" t="s">
        <v>62</v>
      </c>
      <c r="G122" t="s">
        <v>72</v>
      </c>
    </row>
    <row r="123" spans="3:7" ht="11.25">
      <c r="C123" t="s">
        <v>76</v>
      </c>
      <c r="D123" s="178"/>
      <c r="G123" t="s">
        <v>88</v>
      </c>
    </row>
    <row r="124" spans="3:7" ht="11.25">
      <c r="C124" t="s">
        <v>65</v>
      </c>
      <c r="E124" t="s">
        <v>66</v>
      </c>
      <c r="G124" t="s">
        <v>86</v>
      </c>
    </row>
    <row r="125" spans="3:7" ht="11.25">
      <c r="C125" t="s">
        <v>70</v>
      </c>
      <c r="E125" t="s">
        <v>54</v>
      </c>
      <c r="G125" t="s">
        <v>90</v>
      </c>
    </row>
    <row r="126" spans="3:5" ht="11.25">
      <c r="C126" t="s">
        <v>72</v>
      </c>
      <c r="E126" t="s">
        <v>56</v>
      </c>
    </row>
    <row r="127" spans="3:5" ht="11.25">
      <c r="C127" t="s">
        <v>59</v>
      </c>
      <c r="E127" t="s">
        <v>60</v>
      </c>
    </row>
    <row r="128" spans="3:5" ht="11.25">
      <c r="C128" t="s">
        <v>63</v>
      </c>
      <c r="E128" t="s">
        <v>64</v>
      </c>
    </row>
    <row r="129" spans="3:5" ht="11.25">
      <c r="C129" t="s">
        <v>67</v>
      </c>
      <c r="E129" t="s">
        <v>68</v>
      </c>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D259"/>
  <sheetViews>
    <sheetView zoomScale="85" zoomScaleNormal="8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I28" sqref="I28"/>
    </sheetView>
  </sheetViews>
  <sheetFormatPr defaultColWidth="9.140625" defaultRowHeight="12"/>
  <cols>
    <col min="1" max="1" width="16.00390625" style="37" bestFit="1" customWidth="1"/>
    <col min="2" max="2" width="16.00390625" style="37" customWidth="1"/>
    <col min="3" max="4" width="68.140625" style="37" customWidth="1"/>
    <col min="5" max="16384" width="9.28125" style="37" customWidth="1"/>
  </cols>
  <sheetData>
    <row r="1" spans="1:4" ht="11.25">
      <c r="A1" s="38" t="s">
        <v>7</v>
      </c>
      <c r="B1" s="144">
        <f ca="1">TODAY()</f>
        <v>43360</v>
      </c>
      <c r="C1" s="82"/>
      <c r="D1" s="82"/>
    </row>
    <row r="2" spans="3:4" ht="11.25">
      <c r="C2" s="42">
        <v>43101</v>
      </c>
      <c r="D2" s="144">
        <f ca="1">TODAY()</f>
        <v>43360</v>
      </c>
    </row>
    <row r="3" spans="1:4" ht="11.25">
      <c r="A3" s="37" t="s">
        <v>32</v>
      </c>
      <c r="C3" s="81" t="s">
        <v>31</v>
      </c>
      <c r="D3" s="81" t="s">
        <v>31</v>
      </c>
    </row>
    <row r="4" spans="3:4" ht="11.25">
      <c r="C4" s="40" t="s">
        <v>101</v>
      </c>
      <c r="D4" s="40" t="s">
        <v>101</v>
      </c>
    </row>
    <row r="5" spans="3:4" ht="11.25">
      <c r="C5" s="52" t="s">
        <v>31</v>
      </c>
      <c r="D5" s="52" t="s">
        <v>31</v>
      </c>
    </row>
    <row r="6" spans="3:4" ht="11.25">
      <c r="C6" s="137" t="s">
        <v>31</v>
      </c>
      <c r="D6" s="137" t="s">
        <v>31</v>
      </c>
    </row>
    <row r="7" spans="3:4" ht="11.25">
      <c r="C7" s="137" t="s">
        <v>31</v>
      </c>
      <c r="D7" s="137" t="s">
        <v>31</v>
      </c>
    </row>
    <row r="8" spans="3:4" ht="11.25">
      <c r="C8" s="137" t="s">
        <v>8</v>
      </c>
      <c r="D8" s="137" t="s">
        <v>8</v>
      </c>
    </row>
    <row r="9" spans="3:4" ht="11.25">
      <c r="C9" s="137" t="s">
        <v>8</v>
      </c>
      <c r="D9" s="137" t="s">
        <v>8</v>
      </c>
    </row>
    <row r="10" spans="3:4" ht="11.25">
      <c r="C10" s="137" t="s">
        <v>8</v>
      </c>
      <c r="D10" s="137" t="s">
        <v>8</v>
      </c>
    </row>
    <row r="11" spans="3:4" ht="11.25">
      <c r="C11" s="52"/>
      <c r="D11" s="52"/>
    </row>
    <row r="12" spans="3:4" ht="11.25">
      <c r="C12" s="81" t="s">
        <v>31</v>
      </c>
      <c r="D12" s="81" t="s">
        <v>31</v>
      </c>
    </row>
    <row r="13" spans="3:4" ht="11.25">
      <c r="C13" s="52" t="s">
        <v>108</v>
      </c>
      <c r="D13" s="52" t="s">
        <v>108</v>
      </c>
    </row>
    <row r="14" spans="3:4" ht="11.25">
      <c r="C14" s="52" t="s">
        <v>31</v>
      </c>
      <c r="D14" s="52" t="s">
        <v>31</v>
      </c>
    </row>
    <row r="15" spans="3:4" ht="11.25">
      <c r="C15" s="52" t="s">
        <v>31</v>
      </c>
      <c r="D15" s="52" t="s">
        <v>31</v>
      </c>
    </row>
    <row r="16" spans="3:4" ht="11.25">
      <c r="C16" s="52" t="s">
        <v>31</v>
      </c>
      <c r="D16" s="52" t="s">
        <v>31</v>
      </c>
    </row>
    <row r="17" spans="3:4" ht="11.25">
      <c r="C17" s="52" t="s">
        <v>31</v>
      </c>
      <c r="D17" s="52" t="s">
        <v>31</v>
      </c>
    </row>
    <row r="18" spans="3:4" ht="11.25">
      <c r="C18" s="52"/>
      <c r="D18" s="52"/>
    </row>
    <row r="19" spans="3:4" ht="11.25">
      <c r="C19" s="52"/>
      <c r="D19" s="52"/>
    </row>
    <row r="20" spans="3:4" ht="11.25">
      <c r="C20" s="52"/>
      <c r="D20" s="52"/>
    </row>
    <row r="21" spans="3:4" ht="11.25">
      <c r="C21" s="53"/>
      <c r="D21" s="53"/>
    </row>
    <row r="22" spans="1:4" ht="11.25">
      <c r="A22" s="37" t="s">
        <v>93</v>
      </c>
      <c r="C22" s="39" t="s">
        <v>119</v>
      </c>
      <c r="D22" s="39" t="s">
        <v>119</v>
      </c>
    </row>
    <row r="23" spans="3:4" ht="11.25">
      <c r="C23" s="52" t="s">
        <v>111</v>
      </c>
      <c r="D23" s="52" t="s">
        <v>111</v>
      </c>
    </row>
    <row r="24" spans="3:4" ht="11.25">
      <c r="C24" s="52" t="s">
        <v>8</v>
      </c>
      <c r="D24" s="52" t="s">
        <v>8</v>
      </c>
    </row>
    <row r="25" spans="3:4" ht="11.25">
      <c r="C25" s="52" t="s">
        <v>8</v>
      </c>
      <c r="D25" s="52" t="s">
        <v>8</v>
      </c>
    </row>
    <row r="26" spans="1:4" ht="11.25">
      <c r="A26" s="37" t="s">
        <v>116</v>
      </c>
      <c r="C26" s="40" t="s">
        <v>115</v>
      </c>
      <c r="D26" s="40" t="s">
        <v>115</v>
      </c>
    </row>
    <row r="27" spans="3:4" ht="11.25">
      <c r="C27" s="40" t="s">
        <v>105</v>
      </c>
      <c r="D27" s="40" t="s">
        <v>105</v>
      </c>
    </row>
    <row r="28" spans="3:4" ht="11.25">
      <c r="C28" s="52" t="s">
        <v>31</v>
      </c>
      <c r="D28" s="52" t="s">
        <v>31</v>
      </c>
    </row>
    <row r="29" spans="3:4" ht="11.25">
      <c r="C29" s="52" t="s">
        <v>31</v>
      </c>
      <c r="D29" s="52" t="s">
        <v>31</v>
      </c>
    </row>
    <row r="30" spans="3:4" ht="11.25">
      <c r="C30" s="52" t="s">
        <v>8</v>
      </c>
      <c r="D30" s="52" t="s">
        <v>8</v>
      </c>
    </row>
    <row r="31" spans="3:4" ht="11.25">
      <c r="C31" s="52" t="s">
        <v>8</v>
      </c>
      <c r="D31" s="52" t="s">
        <v>8</v>
      </c>
    </row>
    <row r="32" spans="3:4" ht="11.25">
      <c r="C32" s="52" t="s">
        <v>8</v>
      </c>
      <c r="D32" s="52" t="s">
        <v>8</v>
      </c>
    </row>
    <row r="33" spans="3:4" ht="11.25">
      <c r="C33" s="52" t="s">
        <v>8</v>
      </c>
      <c r="D33" s="52" t="s">
        <v>8</v>
      </c>
    </row>
    <row r="34" spans="3:4" ht="11.25">
      <c r="C34" s="52" t="s">
        <v>8</v>
      </c>
      <c r="D34" s="52" t="s">
        <v>8</v>
      </c>
    </row>
    <row r="35" spans="3:4" ht="11.25">
      <c r="C35" s="52" t="s">
        <v>8</v>
      </c>
      <c r="D35" s="52" t="s">
        <v>8</v>
      </c>
    </row>
    <row r="36" spans="3:4" ht="11.25">
      <c r="C36" s="52" t="s">
        <v>8</v>
      </c>
      <c r="D36" s="52" t="s">
        <v>8</v>
      </c>
    </row>
    <row r="37" spans="3:4" ht="11.25">
      <c r="C37" s="52" t="s">
        <v>8</v>
      </c>
      <c r="D37" s="52" t="s">
        <v>8</v>
      </c>
    </row>
    <row r="38" spans="3:4" ht="11.25">
      <c r="C38" s="52" t="s">
        <v>8</v>
      </c>
      <c r="D38" s="52" t="s">
        <v>8</v>
      </c>
    </row>
    <row r="39" spans="3:4" ht="11.25">
      <c r="C39" s="53" t="s">
        <v>8</v>
      </c>
      <c r="D39" s="53" t="s">
        <v>8</v>
      </c>
    </row>
    <row r="40" spans="3:4" ht="11.25">
      <c r="C40" s="81" t="s">
        <v>14</v>
      </c>
      <c r="D40" s="81" t="s">
        <v>14</v>
      </c>
    </row>
    <row r="41" spans="3:4" ht="11.25">
      <c r="C41" s="52" t="s">
        <v>100</v>
      </c>
      <c r="D41" s="52" t="s">
        <v>100</v>
      </c>
    </row>
    <row r="42" spans="3:4" ht="11.25">
      <c r="C42" s="52" t="s">
        <v>31</v>
      </c>
      <c r="D42" s="52" t="s">
        <v>31</v>
      </c>
    </row>
    <row r="43" spans="3:4" ht="11.25">
      <c r="C43" s="52" t="s">
        <v>31</v>
      </c>
      <c r="D43" s="52" t="s">
        <v>31</v>
      </c>
    </row>
    <row r="44" spans="3:4" ht="11.25">
      <c r="C44" s="52" t="s">
        <v>31</v>
      </c>
      <c r="D44" s="52" t="s">
        <v>31</v>
      </c>
    </row>
    <row r="45" spans="3:4" ht="11.25">
      <c r="C45" s="52" t="s">
        <v>31</v>
      </c>
      <c r="D45" s="52" t="s">
        <v>31</v>
      </c>
    </row>
    <row r="46" spans="3:4" ht="11.25">
      <c r="C46" s="52"/>
      <c r="D46" s="52"/>
    </row>
    <row r="47" spans="3:4" ht="11.25">
      <c r="C47" s="52"/>
      <c r="D47" s="52"/>
    </row>
    <row r="48" spans="3:4" ht="11.25">
      <c r="C48" s="52"/>
      <c r="D48" s="52"/>
    </row>
    <row r="49" spans="3:4" ht="11.25">
      <c r="C49" s="52"/>
      <c r="D49" s="52"/>
    </row>
    <row r="50" spans="3:4" ht="11.25">
      <c r="C50" s="52"/>
      <c r="D50" s="52"/>
    </row>
    <row r="51" spans="3:4" ht="11.25">
      <c r="C51" s="52"/>
      <c r="D51" s="52"/>
    </row>
    <row r="52" spans="3:4" ht="11.25">
      <c r="C52" s="52"/>
      <c r="D52" s="52"/>
    </row>
    <row r="53" spans="3:4" ht="11.25">
      <c r="C53" s="52"/>
      <c r="D53" s="52"/>
    </row>
    <row r="54" spans="3:4" ht="11.25">
      <c r="C54" s="52"/>
      <c r="D54" s="52"/>
    </row>
    <row r="55" spans="3:4" ht="11.25">
      <c r="C55" s="52"/>
      <c r="D55" s="52"/>
    </row>
    <row r="56" spans="3:4" ht="11.25">
      <c r="C56" s="52"/>
      <c r="D56" s="52"/>
    </row>
    <row r="57" spans="3:4" ht="11.25">
      <c r="C57" s="53"/>
      <c r="D57" s="53"/>
    </row>
    <row r="58" spans="1:4" ht="11.25">
      <c r="A58" s="37" t="s">
        <v>33</v>
      </c>
      <c r="C58" s="52" t="s">
        <v>112</v>
      </c>
      <c r="D58" s="52" t="s">
        <v>112</v>
      </c>
    </row>
    <row r="59" spans="3:4" ht="11.25">
      <c r="C59" s="52" t="s">
        <v>31</v>
      </c>
      <c r="D59" s="52" t="s">
        <v>31</v>
      </c>
    </row>
    <row r="60" spans="3:4" ht="11.25">
      <c r="C60" s="52"/>
      <c r="D60" s="52"/>
    </row>
    <row r="61" spans="3:4" ht="11.25">
      <c r="C61" s="52"/>
      <c r="D61" s="52"/>
    </row>
    <row r="62" spans="3:4" ht="11.25">
      <c r="C62" s="52"/>
      <c r="D62" s="52"/>
    </row>
    <row r="63" spans="3:4" ht="11.25">
      <c r="C63" s="52"/>
      <c r="D63" s="52"/>
    </row>
    <row r="64" spans="3:4" ht="11.25">
      <c r="C64" s="52"/>
      <c r="D64" s="52"/>
    </row>
    <row r="65" spans="3:4" ht="11.25">
      <c r="C65" s="81" t="s">
        <v>14</v>
      </c>
      <c r="D65" s="81" t="s">
        <v>14</v>
      </c>
    </row>
    <row r="66" spans="3:4" ht="11.25">
      <c r="C66" s="52" t="s">
        <v>31</v>
      </c>
      <c r="D66" s="52" t="s">
        <v>31</v>
      </c>
    </row>
    <row r="67" spans="3:4" ht="11.25">
      <c r="C67" s="40"/>
      <c r="D67" s="40"/>
    </row>
    <row r="68" spans="3:4" ht="11.25">
      <c r="C68" s="164"/>
      <c r="D68" s="164"/>
    </row>
    <row r="69" spans="3:4" ht="11.25">
      <c r="C69" s="40"/>
      <c r="D69" s="40"/>
    </row>
    <row r="70" spans="3:4" ht="11.25">
      <c r="C70" s="40"/>
      <c r="D70" s="40"/>
    </row>
    <row r="71" spans="3:4" ht="11.25">
      <c r="C71" s="40"/>
      <c r="D71" s="40"/>
    </row>
    <row r="72" spans="3:4" ht="11.25">
      <c r="C72" s="41"/>
      <c r="D72" s="41"/>
    </row>
    <row r="73" spans="1:4" ht="11.25">
      <c r="A73" s="37" t="s">
        <v>2</v>
      </c>
      <c r="C73" s="52" t="s">
        <v>113</v>
      </c>
      <c r="D73" s="52" t="s">
        <v>113</v>
      </c>
    </row>
    <row r="74" spans="3:4" ht="11.25">
      <c r="C74" s="52" t="s">
        <v>31</v>
      </c>
      <c r="D74" s="52" t="s">
        <v>31</v>
      </c>
    </row>
    <row r="75" spans="3:4" ht="11.25">
      <c r="C75" s="52"/>
      <c r="D75" s="52"/>
    </row>
    <row r="76" spans="3:4" ht="11.25">
      <c r="C76" s="52"/>
      <c r="D76" s="52"/>
    </row>
    <row r="77" spans="3:4" ht="11.25">
      <c r="C77" s="52"/>
      <c r="D77" s="52"/>
    </row>
    <row r="78" spans="3:4" ht="11.25">
      <c r="C78" s="52"/>
      <c r="D78" s="52"/>
    </row>
    <row r="79" spans="3:4" ht="11.25">
      <c r="C79" s="52"/>
      <c r="D79" s="52"/>
    </row>
    <row r="80" spans="3:4" ht="11.25">
      <c r="C80" s="81" t="s">
        <v>14</v>
      </c>
      <c r="D80" s="81" t="s">
        <v>14</v>
      </c>
    </row>
    <row r="81" spans="3:4" ht="11.25">
      <c r="C81" s="52" t="s">
        <v>31</v>
      </c>
      <c r="D81" s="52" t="s">
        <v>31</v>
      </c>
    </row>
    <row r="82" spans="3:4" ht="11.25">
      <c r="C82" s="40"/>
      <c r="D82" s="40"/>
    </row>
    <row r="83" spans="3:4" ht="11.25">
      <c r="C83" s="164"/>
      <c r="D83" s="164"/>
    </row>
    <row r="84" spans="3:4" ht="11.25">
      <c r="C84" s="40"/>
      <c r="D84" s="40"/>
    </row>
    <row r="85" spans="3:4" ht="11.25">
      <c r="C85" s="40"/>
      <c r="D85" s="40"/>
    </row>
    <row r="86" spans="3:4" ht="11.25">
      <c r="C86" s="40"/>
      <c r="D86" s="40"/>
    </row>
    <row r="87" spans="3:4" ht="11.25">
      <c r="C87" s="40"/>
      <c r="D87" s="40"/>
    </row>
    <row r="88" spans="1:4" ht="11.25">
      <c r="A88" s="37" t="s">
        <v>117</v>
      </c>
      <c r="C88" s="134" t="s">
        <v>114</v>
      </c>
      <c r="D88" s="134" t="s">
        <v>114</v>
      </c>
    </row>
    <row r="89" spans="3:4" ht="11.25">
      <c r="C89" s="137" t="s">
        <v>8</v>
      </c>
      <c r="D89" s="137" t="s">
        <v>8</v>
      </c>
    </row>
    <row r="90" spans="3:4" ht="11.25">
      <c r="C90" s="137" t="s">
        <v>8</v>
      </c>
      <c r="D90" s="137" t="s">
        <v>8</v>
      </c>
    </row>
    <row r="91" spans="3:4" ht="11.25">
      <c r="C91" s="137" t="s">
        <v>8</v>
      </c>
      <c r="D91" s="137" t="s">
        <v>8</v>
      </c>
    </row>
    <row r="92" spans="3:4" ht="11.25">
      <c r="C92" s="153"/>
      <c r="D92" s="153"/>
    </row>
    <row r="93" spans="3:4" ht="11.25">
      <c r="C93" s="153"/>
      <c r="D93" s="153"/>
    </row>
    <row r="94" spans="3:4" ht="11.25">
      <c r="C94" s="153"/>
      <c r="D94" s="153"/>
    </row>
    <row r="95" spans="3:4" ht="11.25">
      <c r="C95" s="153"/>
      <c r="D95" s="153"/>
    </row>
    <row r="96" spans="3:4" ht="11.25">
      <c r="C96" s="137"/>
      <c r="D96" s="137"/>
    </row>
    <row r="97" spans="3:4" ht="11.25">
      <c r="C97" s="153"/>
      <c r="D97" s="153"/>
    </row>
    <row r="98" spans="3:4" ht="11.25">
      <c r="C98" s="137"/>
      <c r="D98" s="137"/>
    </row>
    <row r="99" spans="3:4" ht="11.25">
      <c r="C99" s="137"/>
      <c r="D99" s="137"/>
    </row>
    <row r="100" spans="3:4" ht="11.25">
      <c r="C100" s="153"/>
      <c r="D100" s="153"/>
    </row>
    <row r="101" spans="3:4" ht="11.25">
      <c r="C101" s="153"/>
      <c r="D101" s="153"/>
    </row>
    <row r="102" spans="3:4" ht="11.25">
      <c r="C102" s="153"/>
      <c r="D102" s="153"/>
    </row>
    <row r="103" spans="3:4" ht="11.25">
      <c r="C103" s="153"/>
      <c r="D103" s="153"/>
    </row>
    <row r="104" spans="3:4" ht="11.25">
      <c r="C104" s="81" t="s">
        <v>1</v>
      </c>
      <c r="D104" s="81" t="s">
        <v>1</v>
      </c>
    </row>
    <row r="105" spans="1:4" ht="11.25">
      <c r="A105" s="83"/>
      <c r="B105" s="83"/>
      <c r="C105" s="52" t="s">
        <v>8</v>
      </c>
      <c r="D105" s="52" t="s">
        <v>8</v>
      </c>
    </row>
    <row r="106" spans="3:4" ht="11.25">
      <c r="C106" s="52" t="s">
        <v>8</v>
      </c>
      <c r="D106" s="52" t="s">
        <v>8</v>
      </c>
    </row>
    <row r="107" spans="3:4" ht="11.25">
      <c r="C107" s="52" t="s">
        <v>8</v>
      </c>
      <c r="D107" s="52" t="s">
        <v>8</v>
      </c>
    </row>
    <row r="108" spans="1:4" ht="11.25">
      <c r="A108" s="83"/>
      <c r="B108" s="83"/>
      <c r="C108" s="40"/>
      <c r="D108" s="40"/>
    </row>
    <row r="109" spans="3:4" ht="11.25">
      <c r="C109" s="40"/>
      <c r="D109" s="40"/>
    </row>
    <row r="110" spans="3:4" ht="11.25">
      <c r="C110" s="40"/>
      <c r="D110" s="40"/>
    </row>
    <row r="111" spans="3:4" ht="11.25">
      <c r="C111" s="40"/>
      <c r="D111" s="40"/>
    </row>
    <row r="112" spans="3:4" ht="11.25">
      <c r="C112" s="52"/>
      <c r="D112" s="52"/>
    </row>
    <row r="113" spans="3:4" ht="11.25">
      <c r="C113" s="52"/>
      <c r="D113" s="52"/>
    </row>
    <row r="114" spans="3:4" ht="11.25">
      <c r="C114" s="52"/>
      <c r="D114" s="52"/>
    </row>
    <row r="115" spans="3:4" ht="11.25">
      <c r="C115" s="52"/>
      <c r="D115" s="52"/>
    </row>
    <row r="116" spans="3:4" ht="11.25">
      <c r="C116" s="40"/>
      <c r="D116" s="40"/>
    </row>
    <row r="117" spans="3:4" ht="11.25">
      <c r="C117" s="40"/>
      <c r="D117" s="40"/>
    </row>
    <row r="118" spans="3:4" ht="11.25">
      <c r="C118" s="52"/>
      <c r="D118" s="52"/>
    </row>
    <row r="119" spans="3:4" ht="11.25">
      <c r="C119" s="41"/>
      <c r="D119" s="41"/>
    </row>
    <row r="120" spans="1:4" ht="11.25">
      <c r="A120" s="83"/>
      <c r="B120" s="83"/>
      <c r="C120" s="135" t="s">
        <v>8</v>
      </c>
      <c r="D120" s="135" t="s">
        <v>8</v>
      </c>
    </row>
    <row r="121" spans="3:4" ht="11.25">
      <c r="C121" s="135" t="s">
        <v>8</v>
      </c>
      <c r="D121" s="135" t="s">
        <v>8</v>
      </c>
    </row>
    <row r="122" spans="3:4" ht="11.25">
      <c r="C122" s="135" t="s">
        <v>8</v>
      </c>
      <c r="D122" s="135" t="s">
        <v>8</v>
      </c>
    </row>
    <row r="123" spans="3:4" ht="11.25">
      <c r="C123" s="136"/>
      <c r="D123" s="136"/>
    </row>
    <row r="124" spans="1:4" ht="11.25">
      <c r="A124" s="37" t="s">
        <v>40</v>
      </c>
      <c r="C124" s="137" t="s">
        <v>94</v>
      </c>
      <c r="D124" s="137" t="s">
        <v>94</v>
      </c>
    </row>
    <row r="125" spans="3:4" ht="11.25">
      <c r="C125" s="137" t="s">
        <v>31</v>
      </c>
      <c r="D125" s="137" t="s">
        <v>31</v>
      </c>
    </row>
    <row r="126" spans="3:4" ht="11.25">
      <c r="C126" s="137" t="s">
        <v>8</v>
      </c>
      <c r="D126" s="137" t="s">
        <v>8</v>
      </c>
    </row>
    <row r="127" spans="3:4" ht="11.25">
      <c r="C127" s="137" t="s">
        <v>8</v>
      </c>
      <c r="D127" s="137" t="s">
        <v>8</v>
      </c>
    </row>
    <row r="128" spans="3:4" ht="11.25">
      <c r="C128" s="137" t="s">
        <v>8</v>
      </c>
      <c r="D128" s="137" t="s">
        <v>8</v>
      </c>
    </row>
    <row r="129" spans="3:4" ht="11.25">
      <c r="C129" s="137" t="s">
        <v>8</v>
      </c>
      <c r="D129" s="137" t="s">
        <v>8</v>
      </c>
    </row>
    <row r="130" spans="3:4" ht="11.25">
      <c r="C130" s="137" t="s">
        <v>8</v>
      </c>
      <c r="D130" s="137" t="s">
        <v>8</v>
      </c>
    </row>
    <row r="131" spans="3:4" ht="11.25">
      <c r="C131" s="135" t="s">
        <v>8</v>
      </c>
      <c r="D131" s="135" t="s">
        <v>8</v>
      </c>
    </row>
    <row r="132" spans="3:4" ht="11.25">
      <c r="C132" s="135" t="s">
        <v>8</v>
      </c>
      <c r="D132" s="135" t="s">
        <v>8</v>
      </c>
    </row>
    <row r="133" spans="3:4" ht="11.25">
      <c r="C133" s="135" t="s">
        <v>8</v>
      </c>
      <c r="D133" s="135" t="s">
        <v>8</v>
      </c>
    </row>
    <row r="134" spans="3:4" ht="11.25">
      <c r="C134" s="135" t="s">
        <v>8</v>
      </c>
      <c r="D134" s="135" t="s">
        <v>8</v>
      </c>
    </row>
    <row r="135" spans="3:4" ht="11.25">
      <c r="C135" s="135" t="s">
        <v>8</v>
      </c>
      <c r="D135" s="135" t="s">
        <v>8</v>
      </c>
    </row>
    <row r="136" spans="3:4" ht="11.25">
      <c r="C136" s="138"/>
      <c r="D136" s="138"/>
    </row>
    <row r="137" spans="3:4" ht="11.25">
      <c r="C137" s="137" t="s">
        <v>14</v>
      </c>
      <c r="D137" s="137" t="s">
        <v>14</v>
      </c>
    </row>
    <row r="138" spans="3:4" ht="11.25">
      <c r="C138" s="137" t="s">
        <v>31</v>
      </c>
      <c r="D138" s="137" t="s">
        <v>31</v>
      </c>
    </row>
    <row r="139" spans="3:4" ht="11.25">
      <c r="C139" s="137" t="s">
        <v>8</v>
      </c>
      <c r="D139" s="137" t="s">
        <v>8</v>
      </c>
    </row>
    <row r="140" spans="3:4" ht="11.25">
      <c r="C140" s="137" t="s">
        <v>8</v>
      </c>
      <c r="D140" s="137" t="s">
        <v>8</v>
      </c>
    </row>
    <row r="141" spans="3:4" ht="11.25">
      <c r="C141" s="137" t="s">
        <v>8</v>
      </c>
      <c r="D141" s="137" t="s">
        <v>8</v>
      </c>
    </row>
    <row r="142" spans="3:4" ht="11.25">
      <c r="C142" s="137" t="s">
        <v>8</v>
      </c>
      <c r="D142" s="137" t="s">
        <v>8</v>
      </c>
    </row>
    <row r="143" spans="3:4" ht="11.25">
      <c r="C143" s="137" t="s">
        <v>8</v>
      </c>
      <c r="D143" s="137" t="s">
        <v>8</v>
      </c>
    </row>
    <row r="144" spans="3:4" ht="11.25">
      <c r="C144" s="135" t="s">
        <v>8</v>
      </c>
      <c r="D144" s="135" t="s">
        <v>8</v>
      </c>
    </row>
    <row r="145" spans="3:4" ht="11.25">
      <c r="C145" s="135" t="s">
        <v>8</v>
      </c>
      <c r="D145" s="135" t="s">
        <v>8</v>
      </c>
    </row>
    <row r="146" spans="3:4" ht="11.25">
      <c r="C146" s="135" t="s">
        <v>8</v>
      </c>
      <c r="D146" s="135" t="s">
        <v>8</v>
      </c>
    </row>
    <row r="147" spans="3:4" ht="11.25">
      <c r="C147" s="135" t="s">
        <v>8</v>
      </c>
      <c r="D147" s="135" t="s">
        <v>8</v>
      </c>
    </row>
    <row r="148" spans="3:4" ht="11.25">
      <c r="C148" s="135" t="s">
        <v>8</v>
      </c>
      <c r="D148" s="135" t="s">
        <v>8</v>
      </c>
    </row>
    <row r="149" spans="3:4" ht="11.25">
      <c r="C149" s="136"/>
      <c r="D149" s="136"/>
    </row>
    <row r="150" spans="1:4" ht="11.25">
      <c r="A150" s="37" t="s">
        <v>41</v>
      </c>
      <c r="C150" s="39" t="s">
        <v>95</v>
      </c>
      <c r="D150" s="39" t="s">
        <v>95</v>
      </c>
    </row>
    <row r="151" spans="3:4" ht="11.25">
      <c r="C151" s="52" t="s">
        <v>8</v>
      </c>
      <c r="D151" s="52" t="s">
        <v>8</v>
      </c>
    </row>
    <row r="152" spans="3:4" ht="11.25">
      <c r="C152" s="52" t="s">
        <v>8</v>
      </c>
      <c r="D152" s="52" t="s">
        <v>8</v>
      </c>
    </row>
    <row r="153" spans="3:4" ht="11.25">
      <c r="C153" s="52" t="s">
        <v>8</v>
      </c>
      <c r="D153" s="52" t="s">
        <v>8</v>
      </c>
    </row>
    <row r="154" spans="3:4" ht="11.25">
      <c r="C154" s="84"/>
      <c r="D154" s="84"/>
    </row>
    <row r="155" spans="3:4" ht="11.25">
      <c r="C155" s="84"/>
      <c r="D155" s="84"/>
    </row>
    <row r="156" spans="3:4" ht="11.25">
      <c r="C156" s="40"/>
      <c r="D156" s="40"/>
    </row>
    <row r="157" spans="3:4" ht="11.25">
      <c r="C157" s="40"/>
      <c r="D157" s="40"/>
    </row>
    <row r="158" spans="3:4" ht="11.25">
      <c r="C158" s="40"/>
      <c r="D158" s="40"/>
    </row>
    <row r="159" spans="3:4" ht="11.25">
      <c r="C159" s="40"/>
      <c r="D159" s="40"/>
    </row>
    <row r="160" spans="3:4" ht="11.25">
      <c r="C160" s="40"/>
      <c r="D160" s="40"/>
    </row>
    <row r="161" spans="3:4" ht="11.25">
      <c r="C161" s="40"/>
      <c r="D161" s="40"/>
    </row>
    <row r="162" spans="3:4" ht="11.25">
      <c r="C162" s="40"/>
      <c r="D162" s="40"/>
    </row>
    <row r="163" spans="3:4" ht="11.25">
      <c r="C163" s="41"/>
      <c r="D163" s="41"/>
    </row>
    <row r="164" spans="3:4" ht="11.25">
      <c r="C164" s="39" t="s">
        <v>1</v>
      </c>
      <c r="D164" s="39" t="s">
        <v>1</v>
      </c>
    </row>
    <row r="165" spans="3:4" ht="11.25">
      <c r="C165" s="52" t="s">
        <v>8</v>
      </c>
      <c r="D165" s="52" t="s">
        <v>8</v>
      </c>
    </row>
    <row r="166" spans="3:4" ht="11.25">
      <c r="C166" s="52" t="s">
        <v>8</v>
      </c>
      <c r="D166" s="52" t="s">
        <v>8</v>
      </c>
    </row>
    <row r="167" spans="3:4" ht="11.25">
      <c r="C167" s="52" t="s">
        <v>8</v>
      </c>
      <c r="D167" s="52" t="s">
        <v>8</v>
      </c>
    </row>
    <row r="168" spans="3:4" ht="11.25">
      <c r="C168" s="52" t="s">
        <v>8</v>
      </c>
      <c r="D168" s="52" t="s">
        <v>8</v>
      </c>
    </row>
    <row r="169" spans="3:4" ht="11.25">
      <c r="C169" s="52" t="s">
        <v>8</v>
      </c>
      <c r="D169" s="52" t="s">
        <v>8</v>
      </c>
    </row>
    <row r="170" spans="3:4" ht="11.25">
      <c r="C170" s="40"/>
      <c r="D170" s="40"/>
    </row>
    <row r="171" spans="3:4" ht="11.25">
      <c r="C171" s="40"/>
      <c r="D171" s="40"/>
    </row>
    <row r="172" spans="3:4" ht="11.25">
      <c r="C172" s="40"/>
      <c r="D172" s="40"/>
    </row>
    <row r="173" spans="3:4" ht="11.25">
      <c r="C173" s="40"/>
      <c r="D173" s="40"/>
    </row>
    <row r="174" spans="3:4" ht="11.25">
      <c r="C174" s="40"/>
      <c r="D174" s="40"/>
    </row>
    <row r="175" spans="3:4" ht="11.25">
      <c r="C175" s="40"/>
      <c r="D175" s="40"/>
    </row>
    <row r="176" spans="3:4" ht="11.25">
      <c r="C176" s="40"/>
      <c r="D176" s="40"/>
    </row>
    <row r="177" spans="3:4" ht="11.25">
      <c r="C177" s="41"/>
      <c r="D177" s="41"/>
    </row>
    <row r="178" spans="1:4" ht="11.25">
      <c r="A178" s="37" t="s">
        <v>3</v>
      </c>
      <c r="C178" s="39" t="s">
        <v>96</v>
      </c>
      <c r="D178" s="39" t="s">
        <v>96</v>
      </c>
    </row>
    <row r="179" spans="3:4" ht="11.25">
      <c r="C179" s="52" t="s">
        <v>8</v>
      </c>
      <c r="D179" s="52" t="s">
        <v>8</v>
      </c>
    </row>
    <row r="180" spans="3:4" ht="11.25">
      <c r="C180" s="52" t="s">
        <v>8</v>
      </c>
      <c r="D180" s="52" t="s">
        <v>8</v>
      </c>
    </row>
    <row r="181" spans="3:4" ht="11.25">
      <c r="C181" s="40"/>
      <c r="D181" s="40"/>
    </row>
    <row r="182" spans="3:4" ht="11.25">
      <c r="C182" s="40"/>
      <c r="D182" s="40"/>
    </row>
    <row r="183" spans="3:4" ht="11.25">
      <c r="C183" s="40"/>
      <c r="D183" s="40"/>
    </row>
    <row r="184" spans="3:4" ht="11.25">
      <c r="C184" s="40"/>
      <c r="D184" s="40"/>
    </row>
    <row r="185" spans="3:4" ht="11.25">
      <c r="C185" s="40"/>
      <c r="D185" s="40"/>
    </row>
    <row r="186" spans="3:4" ht="11.25">
      <c r="C186" s="41"/>
      <c r="D186" s="41"/>
    </row>
    <row r="187" spans="3:4" ht="11.25">
      <c r="C187" s="81" t="s">
        <v>14</v>
      </c>
      <c r="D187" s="81" t="s">
        <v>14</v>
      </c>
    </row>
    <row r="188" spans="3:4" ht="11.25">
      <c r="C188" s="52" t="s">
        <v>8</v>
      </c>
      <c r="D188" s="52" t="s">
        <v>8</v>
      </c>
    </row>
    <row r="189" spans="3:4" ht="11.25">
      <c r="C189" s="52" t="s">
        <v>8</v>
      </c>
      <c r="D189" s="52" t="s">
        <v>8</v>
      </c>
    </row>
    <row r="190" spans="3:4" ht="11.25">
      <c r="C190" s="40"/>
      <c r="D190" s="40"/>
    </row>
    <row r="191" spans="3:4" ht="11.25">
      <c r="C191" s="40"/>
      <c r="D191" s="40"/>
    </row>
    <row r="192" spans="3:4" ht="11.25">
      <c r="C192" s="40"/>
      <c r="D192" s="40"/>
    </row>
    <row r="193" spans="3:4" ht="11.25">
      <c r="C193" s="40"/>
      <c r="D193" s="40"/>
    </row>
    <row r="194" spans="3:4" ht="11.25">
      <c r="C194" s="40"/>
      <c r="D194" s="40"/>
    </row>
    <row r="195" spans="3:4" ht="11.25">
      <c r="C195" s="41"/>
      <c r="D195" s="41"/>
    </row>
    <row r="196" spans="1:4" ht="11.25">
      <c r="A196" s="37" t="s">
        <v>44</v>
      </c>
      <c r="C196" s="39" t="s">
        <v>97</v>
      </c>
      <c r="D196" s="39" t="s">
        <v>97</v>
      </c>
    </row>
    <row r="197" spans="3:4" ht="11.25">
      <c r="C197" s="52" t="s">
        <v>8</v>
      </c>
      <c r="D197" s="52" t="s">
        <v>8</v>
      </c>
    </row>
    <row r="198" spans="3:4" ht="11.25">
      <c r="C198" s="52" t="s">
        <v>8</v>
      </c>
      <c r="D198" s="52" t="s">
        <v>8</v>
      </c>
    </row>
    <row r="199" spans="3:4" ht="11.25">
      <c r="C199" s="40"/>
      <c r="D199" s="40"/>
    </row>
    <row r="200" spans="3:4" ht="11.25">
      <c r="C200" s="40"/>
      <c r="D200" s="40"/>
    </row>
    <row r="201" spans="3:4" ht="11.25">
      <c r="C201" s="40"/>
      <c r="D201" s="40"/>
    </row>
    <row r="202" spans="3:4" ht="11.25">
      <c r="C202" s="40"/>
      <c r="D202" s="40"/>
    </row>
    <row r="203" spans="3:4" ht="11.25">
      <c r="C203" s="40"/>
      <c r="D203" s="40"/>
    </row>
    <row r="204" spans="3:4" ht="11.25">
      <c r="C204" s="41"/>
      <c r="D204" s="41"/>
    </row>
    <row r="205" spans="3:4" ht="11.25">
      <c r="C205" s="81" t="s">
        <v>98</v>
      </c>
      <c r="D205" s="81" t="s">
        <v>98</v>
      </c>
    </row>
    <row r="206" spans="3:4" ht="11.25">
      <c r="C206" s="52" t="s">
        <v>8</v>
      </c>
      <c r="D206" s="52" t="s">
        <v>8</v>
      </c>
    </row>
    <row r="207" spans="3:4" ht="11.25">
      <c r="C207" s="52" t="s">
        <v>8</v>
      </c>
      <c r="D207" s="52" t="s">
        <v>8</v>
      </c>
    </row>
    <row r="208" spans="3:4" ht="11.25">
      <c r="C208" s="40"/>
      <c r="D208" s="40"/>
    </row>
    <row r="209" spans="3:4" ht="11.25">
      <c r="C209" s="40"/>
      <c r="D209" s="40"/>
    </row>
    <row r="210" spans="3:4" ht="11.25">
      <c r="C210" s="40"/>
      <c r="D210" s="40"/>
    </row>
    <row r="211" spans="3:4" ht="11.25">
      <c r="C211" s="40"/>
      <c r="D211" s="40"/>
    </row>
    <row r="212" spans="3:4" ht="11.25">
      <c r="C212" s="40"/>
      <c r="D212" s="40"/>
    </row>
    <row r="213" spans="3:4" ht="11.25">
      <c r="C213" s="41"/>
      <c r="D213" s="41"/>
    </row>
    <row r="214" spans="1:4" ht="11.25">
      <c r="A214" s="37" t="s">
        <v>46</v>
      </c>
      <c r="C214" s="39" t="s">
        <v>13</v>
      </c>
      <c r="D214" s="39" t="s">
        <v>13</v>
      </c>
    </row>
    <row r="215" spans="3:4" ht="11.25">
      <c r="C215" s="52" t="s">
        <v>24</v>
      </c>
      <c r="D215" s="52" t="s">
        <v>24</v>
      </c>
    </row>
    <row r="216" spans="3:4" ht="11.25">
      <c r="C216" s="52" t="s">
        <v>8</v>
      </c>
      <c r="D216" s="52" t="s">
        <v>8</v>
      </c>
    </row>
    <row r="217" spans="3:4" ht="11.25">
      <c r="C217" s="40"/>
      <c r="D217" s="40"/>
    </row>
    <row r="218" spans="3:4" ht="11.25">
      <c r="C218" s="40"/>
      <c r="D218" s="40"/>
    </row>
    <row r="219" spans="3:4" ht="11.25">
      <c r="C219" s="40"/>
      <c r="D219" s="40"/>
    </row>
    <row r="220" spans="3:4" ht="11.25">
      <c r="C220" s="40"/>
      <c r="D220" s="40"/>
    </row>
    <row r="221" spans="3:4" ht="11.25">
      <c r="C221" s="40"/>
      <c r="D221" s="40"/>
    </row>
    <row r="222" spans="3:4" ht="11.25">
      <c r="C222" s="41"/>
      <c r="D222" s="41"/>
    </row>
    <row r="223" spans="3:4" ht="11.25">
      <c r="C223" s="81" t="s">
        <v>43</v>
      </c>
      <c r="D223" s="81" t="s">
        <v>43</v>
      </c>
    </row>
    <row r="224" spans="3:4" ht="11.25">
      <c r="C224" s="40" t="s">
        <v>1</v>
      </c>
      <c r="D224" s="40" t="s">
        <v>1</v>
      </c>
    </row>
    <row r="225" spans="3:4" ht="11.25">
      <c r="C225" s="52" t="s">
        <v>8</v>
      </c>
      <c r="D225" s="52" t="s">
        <v>8</v>
      </c>
    </row>
    <row r="226" spans="3:4" ht="11.25">
      <c r="C226" s="40"/>
      <c r="D226" s="40"/>
    </row>
    <row r="227" spans="3:4" ht="11.25">
      <c r="C227" s="40"/>
      <c r="D227" s="40"/>
    </row>
    <row r="228" spans="3:4" ht="11.25">
      <c r="C228" s="40"/>
      <c r="D228" s="40"/>
    </row>
    <row r="229" spans="3:4" ht="11.25">
      <c r="C229" s="40"/>
      <c r="D229" s="40"/>
    </row>
    <row r="230" spans="3:4" ht="11.25">
      <c r="C230" s="40"/>
      <c r="D230" s="40"/>
    </row>
    <row r="231" spans="3:4" ht="11.25">
      <c r="C231" s="41"/>
      <c r="D231" s="41"/>
    </row>
    <row r="232" spans="1:4" ht="11.25">
      <c r="A232" s="37" t="s">
        <v>118</v>
      </c>
      <c r="C232" s="39" t="s">
        <v>36</v>
      </c>
      <c r="D232" s="39" t="s">
        <v>36</v>
      </c>
    </row>
    <row r="233" spans="3:4" ht="11.25">
      <c r="C233" s="52" t="s">
        <v>31</v>
      </c>
      <c r="D233" s="52" t="s">
        <v>31</v>
      </c>
    </row>
    <row r="234" spans="3:4" ht="11.25">
      <c r="C234" s="52" t="s">
        <v>8</v>
      </c>
      <c r="D234" s="52" t="s">
        <v>8</v>
      </c>
    </row>
    <row r="235" spans="3:4" ht="11.25">
      <c r="C235" s="52" t="s">
        <v>8</v>
      </c>
      <c r="D235" s="52" t="s">
        <v>8</v>
      </c>
    </row>
    <row r="236" spans="3:4" ht="11.25">
      <c r="C236" s="84"/>
      <c r="D236" s="84"/>
    </row>
    <row r="237" spans="3:4" ht="11.25">
      <c r="C237" s="84"/>
      <c r="D237" s="84"/>
    </row>
    <row r="238" spans="3:4" ht="11.25">
      <c r="C238" s="40"/>
      <c r="D238" s="40"/>
    </row>
    <row r="239" spans="3:4" ht="11.25">
      <c r="C239" s="40"/>
      <c r="D239" s="40"/>
    </row>
    <row r="240" spans="3:4" ht="11.25">
      <c r="C240" s="40"/>
      <c r="D240" s="40"/>
    </row>
    <row r="241" spans="3:4" ht="11.25">
      <c r="C241" s="40"/>
      <c r="D241" s="40"/>
    </row>
    <row r="242" spans="3:4" ht="11.25">
      <c r="C242" s="40"/>
      <c r="D242" s="40"/>
    </row>
    <row r="243" spans="3:4" ht="11.25">
      <c r="C243" s="40"/>
      <c r="D243" s="40"/>
    </row>
    <row r="244" spans="3:4" ht="11.25">
      <c r="C244" s="40"/>
      <c r="D244" s="40"/>
    </row>
    <row r="245" spans="3:4" ht="11.25">
      <c r="C245" s="41"/>
      <c r="D245" s="41"/>
    </row>
    <row r="246" spans="3:4" ht="11.25">
      <c r="C246" s="81" t="s">
        <v>1</v>
      </c>
      <c r="D246" s="81" t="s">
        <v>1</v>
      </c>
    </row>
    <row r="247" spans="3:4" ht="11.25">
      <c r="C247" s="52" t="s">
        <v>31</v>
      </c>
      <c r="D247" s="52" t="s">
        <v>31</v>
      </c>
    </row>
    <row r="248" spans="3:4" ht="11.25">
      <c r="C248" s="52" t="s">
        <v>31</v>
      </c>
      <c r="D248" s="52" t="s">
        <v>31</v>
      </c>
    </row>
    <row r="249" spans="3:4" ht="11.25">
      <c r="C249" s="52" t="s">
        <v>8</v>
      </c>
      <c r="D249" s="52" t="s">
        <v>8</v>
      </c>
    </row>
    <row r="250" spans="3:4" ht="11.25">
      <c r="C250" s="52" t="s">
        <v>8</v>
      </c>
      <c r="D250" s="52" t="s">
        <v>8</v>
      </c>
    </row>
    <row r="251" spans="3:4" ht="11.25">
      <c r="C251" s="52" t="s">
        <v>8</v>
      </c>
      <c r="D251" s="52" t="s">
        <v>8</v>
      </c>
    </row>
    <row r="252" spans="3:4" ht="11.25">
      <c r="C252" s="40"/>
      <c r="D252" s="40"/>
    </row>
    <row r="253" spans="3:4" ht="11.25">
      <c r="C253" s="40"/>
      <c r="D253" s="40"/>
    </row>
    <row r="254" spans="3:4" ht="11.25">
      <c r="C254" s="40"/>
      <c r="D254" s="40"/>
    </row>
    <row r="255" spans="3:4" ht="11.25">
      <c r="C255" s="40"/>
      <c r="D255" s="40"/>
    </row>
    <row r="256" spans="3:4" ht="11.25">
      <c r="C256" s="40"/>
      <c r="D256" s="40"/>
    </row>
    <row r="257" spans="3:4" ht="11.25">
      <c r="C257" s="40"/>
      <c r="D257" s="40"/>
    </row>
    <row r="258" spans="3:4" ht="11.25">
      <c r="C258" s="40"/>
      <c r="D258" s="40"/>
    </row>
    <row r="259" spans="3:4" ht="11.25">
      <c r="C259" s="41"/>
      <c r="D259" s="41"/>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buntingc</dc:creator>
  <cp:keywords/>
  <dc:description/>
  <cp:lastModifiedBy>GE User</cp:lastModifiedBy>
  <cp:lastPrinted>2018-09-17T13:08:42Z</cp:lastPrinted>
  <dcterms:created xsi:type="dcterms:W3CDTF">2003-11-05T10:56:04Z</dcterms:created>
  <dcterms:modified xsi:type="dcterms:W3CDTF">2018-09-17T14:29:16Z</dcterms:modified>
  <cp:category/>
  <cp:version/>
  <cp:contentType/>
  <cp:contentStatus/>
</cp:coreProperties>
</file>